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a-senatesec01\Downloads\"/>
    </mc:Choice>
  </mc:AlternateContent>
  <xr:revisionPtr revIDLastSave="0" documentId="8_{E50B29E2-16A3-4F59-B8BA-E87CD6B9A948}" xr6:coauthVersionLast="47" xr6:coauthVersionMax="47" xr10:uidLastSave="{00000000-0000-0000-0000-000000000000}"/>
  <bookViews>
    <workbookView xWindow="31935" yWindow="600" windowWidth="25290" windowHeight="15360" activeTab="8" xr2:uid="{00000000-000D-0000-FFFF-FFFF00000000}"/>
  </bookViews>
  <sheets>
    <sheet name="33" sheetId="1" r:id="rId1"/>
    <sheet name="310" sheetId="2" r:id="rId2"/>
    <sheet name="324" sheetId="3" r:id="rId3"/>
    <sheet name="331" sheetId="4" r:id="rId4"/>
    <sheet name="47" sheetId="5" r:id="rId5"/>
    <sheet name="414" sheetId="6" r:id="rId6"/>
    <sheet name="421" sheetId="7" r:id="rId7"/>
    <sheet name="519" sheetId="11" r:id="rId8"/>
    <sheet name="526" sheetId="12" r:id="rId9"/>
    <sheet name="UPDATED ROSTER" sheetId="8" r:id="rId10"/>
    <sheet name="Committee Members" sheetId="9" r:id="rId11"/>
    <sheet name="Open Seats" sheetId="10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12" l="1"/>
  <c r="B69" i="11"/>
  <c r="B6" i="10"/>
  <c r="B4" i="10"/>
  <c r="B3" i="10"/>
  <c r="B2" i="10"/>
  <c r="D1" i="10"/>
  <c r="B1" i="10"/>
  <c r="A1" i="10"/>
  <c r="B32" i="9"/>
  <c r="A32" i="9"/>
  <c r="B31" i="9"/>
  <c r="A31" i="9"/>
  <c r="B30" i="9"/>
  <c r="A30" i="9"/>
  <c r="B29" i="9"/>
  <c r="A29" i="9"/>
  <c r="B28" i="9"/>
  <c r="A28" i="9"/>
  <c r="A27" i="9"/>
  <c r="E24" i="9"/>
  <c r="D24" i="9"/>
  <c r="B24" i="9"/>
  <c r="A24" i="9"/>
  <c r="J23" i="9"/>
  <c r="I23" i="9"/>
  <c r="E23" i="9"/>
  <c r="D23" i="9"/>
  <c r="B23" i="9"/>
  <c r="A23" i="9"/>
  <c r="J22" i="9"/>
  <c r="I22" i="9"/>
  <c r="E22" i="9"/>
  <c r="D22" i="9"/>
  <c r="B22" i="9"/>
  <c r="A22" i="9"/>
  <c r="J21" i="9"/>
  <c r="I21" i="9"/>
  <c r="E21" i="9"/>
  <c r="D21" i="9"/>
  <c r="B21" i="9"/>
  <c r="A21" i="9"/>
  <c r="J20" i="9"/>
  <c r="I20" i="9"/>
  <c r="E20" i="9"/>
  <c r="D20" i="9"/>
  <c r="B20" i="9"/>
  <c r="A20" i="9"/>
  <c r="J19" i="9"/>
  <c r="I19" i="9"/>
  <c r="E19" i="9"/>
  <c r="D19" i="9"/>
  <c r="B19" i="9"/>
  <c r="A19" i="9"/>
  <c r="J18" i="9"/>
  <c r="I18" i="9"/>
  <c r="E18" i="9"/>
  <c r="D18" i="9"/>
  <c r="B18" i="9"/>
  <c r="A18" i="9"/>
  <c r="N17" i="9"/>
  <c r="M17" i="9"/>
  <c r="J17" i="9"/>
  <c r="I17" i="9"/>
  <c r="E17" i="9"/>
  <c r="D17" i="9"/>
  <c r="A17" i="9"/>
  <c r="N16" i="9"/>
  <c r="M16" i="9"/>
  <c r="J16" i="9"/>
  <c r="I16" i="9"/>
  <c r="E16" i="9"/>
  <c r="D16" i="9"/>
  <c r="B16" i="9"/>
  <c r="A16" i="9"/>
  <c r="N15" i="9"/>
  <c r="M15" i="9"/>
  <c r="L15" i="9"/>
  <c r="K15" i="9"/>
  <c r="J15" i="9"/>
  <c r="I15" i="9"/>
  <c r="D15" i="9"/>
  <c r="A15" i="9"/>
  <c r="N14" i="9"/>
  <c r="M14" i="9"/>
  <c r="L14" i="9"/>
  <c r="K14" i="9"/>
  <c r="J14" i="9"/>
  <c r="I14" i="9"/>
  <c r="G14" i="9"/>
  <c r="N13" i="9"/>
  <c r="M13" i="9"/>
  <c r="L13" i="9"/>
  <c r="K13" i="9"/>
  <c r="J13" i="9"/>
  <c r="I13" i="9"/>
  <c r="H13" i="9"/>
  <c r="G13" i="9"/>
  <c r="N12" i="9"/>
  <c r="M12" i="9"/>
  <c r="L12" i="9"/>
  <c r="K12" i="9"/>
  <c r="J12" i="9"/>
  <c r="I12" i="9"/>
  <c r="H12" i="9"/>
  <c r="G12" i="9"/>
  <c r="N11" i="9"/>
  <c r="M11" i="9"/>
  <c r="L11" i="9"/>
  <c r="K11" i="9"/>
  <c r="J11" i="9"/>
  <c r="I11" i="9"/>
  <c r="H11" i="9"/>
  <c r="G11" i="9"/>
  <c r="N10" i="9"/>
  <c r="M10" i="9"/>
  <c r="L10" i="9"/>
  <c r="K10" i="9"/>
  <c r="J10" i="9"/>
  <c r="I10" i="9"/>
  <c r="H10" i="9"/>
  <c r="G10" i="9"/>
  <c r="E10" i="9"/>
  <c r="D10" i="9"/>
  <c r="B10" i="9"/>
  <c r="A10" i="9"/>
  <c r="N9" i="9"/>
  <c r="M9" i="9"/>
  <c r="L9" i="9"/>
  <c r="K9" i="9"/>
  <c r="J9" i="9"/>
  <c r="I9" i="9"/>
  <c r="H9" i="9"/>
  <c r="G9" i="9"/>
  <c r="E9" i="9"/>
  <c r="D9" i="9"/>
  <c r="B9" i="9"/>
  <c r="A9" i="9"/>
  <c r="N8" i="9"/>
  <c r="M8" i="9"/>
  <c r="L8" i="9"/>
  <c r="K8" i="9"/>
  <c r="J8" i="9"/>
  <c r="I8" i="9"/>
  <c r="H8" i="9"/>
  <c r="G8" i="9"/>
  <c r="E8" i="9"/>
  <c r="D8" i="9"/>
  <c r="B8" i="9"/>
  <c r="A8" i="9"/>
  <c r="N7" i="9"/>
  <c r="M7" i="9"/>
  <c r="L7" i="9"/>
  <c r="K7" i="9"/>
  <c r="J7" i="9"/>
  <c r="I7" i="9"/>
  <c r="H7" i="9"/>
  <c r="G7" i="9"/>
  <c r="E7" i="9"/>
  <c r="D7" i="9"/>
  <c r="B7" i="9"/>
  <c r="A7" i="9"/>
  <c r="N6" i="9"/>
  <c r="M6" i="9"/>
  <c r="L6" i="9"/>
  <c r="K6" i="9"/>
  <c r="J6" i="9"/>
  <c r="I6" i="9"/>
  <c r="H6" i="9"/>
  <c r="G6" i="9"/>
  <c r="E6" i="9"/>
  <c r="D6" i="9"/>
  <c r="B6" i="9"/>
  <c r="A6" i="9"/>
  <c r="N5" i="9"/>
  <c r="M5" i="9"/>
  <c r="L5" i="9"/>
  <c r="K5" i="9"/>
  <c r="I5" i="9"/>
  <c r="H5" i="9"/>
  <c r="G5" i="9"/>
  <c r="E5" i="9"/>
  <c r="D5" i="9"/>
  <c r="B5" i="9"/>
  <c r="A5" i="9"/>
  <c r="N4" i="9"/>
  <c r="M4" i="9"/>
  <c r="K4" i="9"/>
  <c r="I4" i="9"/>
  <c r="H4" i="9"/>
  <c r="G4" i="9"/>
  <c r="E4" i="9"/>
  <c r="D4" i="9"/>
  <c r="B4" i="9"/>
  <c r="A4" i="9"/>
  <c r="N3" i="9"/>
  <c r="M3" i="9"/>
  <c r="L3" i="9"/>
  <c r="K3" i="9"/>
  <c r="J3" i="9"/>
  <c r="I3" i="9"/>
  <c r="H3" i="9"/>
  <c r="G3" i="9"/>
  <c r="E3" i="9"/>
  <c r="D3" i="9"/>
  <c r="B3" i="9"/>
  <c r="A3" i="9"/>
  <c r="M2" i="9"/>
  <c r="K2" i="9"/>
  <c r="I2" i="9"/>
  <c r="G2" i="9"/>
  <c r="E2" i="9"/>
  <c r="D2" i="9"/>
  <c r="B2" i="9"/>
  <c r="A2" i="9"/>
  <c r="D1" i="9"/>
  <c r="A1" i="9"/>
  <c r="K51" i="8"/>
  <c r="J51" i="8"/>
  <c r="I51" i="8"/>
  <c r="H51" i="8"/>
  <c r="E51" i="8"/>
  <c r="D51" i="8"/>
  <c r="C51" i="8"/>
  <c r="B51" i="8"/>
  <c r="K50" i="8"/>
  <c r="J50" i="8"/>
  <c r="I50" i="8"/>
  <c r="H50" i="8"/>
  <c r="E50" i="8"/>
  <c r="D50" i="8"/>
  <c r="C50" i="8"/>
  <c r="B50" i="8"/>
  <c r="K49" i="8"/>
  <c r="J49" i="8"/>
  <c r="I49" i="8"/>
  <c r="H49" i="8"/>
  <c r="E49" i="8"/>
  <c r="D49" i="8"/>
  <c r="C49" i="8"/>
  <c r="B49" i="8"/>
  <c r="K48" i="8"/>
  <c r="J48" i="8"/>
  <c r="I48" i="8"/>
  <c r="H48" i="8"/>
  <c r="E48" i="8"/>
  <c r="D48" i="8"/>
  <c r="C48" i="8"/>
  <c r="B48" i="8"/>
  <c r="K47" i="8"/>
  <c r="J47" i="8"/>
  <c r="I47" i="8"/>
  <c r="H47" i="8"/>
  <c r="E47" i="8"/>
  <c r="D47" i="8"/>
  <c r="C47" i="8"/>
  <c r="B47" i="8"/>
  <c r="K46" i="8"/>
  <c r="J46" i="8"/>
  <c r="I46" i="8"/>
  <c r="H46" i="8"/>
  <c r="E46" i="8"/>
  <c r="D46" i="8"/>
  <c r="C46" i="8"/>
  <c r="B46" i="8"/>
  <c r="K45" i="8"/>
  <c r="J45" i="8"/>
  <c r="I45" i="8"/>
  <c r="H45" i="8"/>
  <c r="E45" i="8"/>
  <c r="D45" i="8"/>
  <c r="C45" i="8"/>
  <c r="B45" i="8"/>
  <c r="K44" i="8"/>
  <c r="J44" i="8"/>
  <c r="I44" i="8"/>
  <c r="H44" i="8"/>
  <c r="E44" i="8"/>
  <c r="D44" i="8"/>
  <c r="C44" i="8"/>
  <c r="B44" i="8"/>
  <c r="K43" i="8"/>
  <c r="J43" i="8"/>
  <c r="I43" i="8"/>
  <c r="H43" i="8"/>
  <c r="E43" i="8"/>
  <c r="D43" i="8"/>
  <c r="C43" i="8"/>
  <c r="B43" i="8"/>
  <c r="K42" i="8"/>
  <c r="J42" i="8"/>
  <c r="I42" i="8"/>
  <c r="H42" i="8"/>
  <c r="E42" i="8"/>
  <c r="D42" i="8"/>
  <c r="C42" i="8"/>
  <c r="B42" i="8"/>
  <c r="I41" i="8"/>
  <c r="H41" i="8"/>
  <c r="E41" i="8"/>
  <c r="D41" i="8"/>
  <c r="C41" i="8"/>
  <c r="B41" i="8"/>
  <c r="K40" i="8"/>
  <c r="J40" i="8"/>
  <c r="I40" i="8"/>
  <c r="H40" i="8"/>
  <c r="E40" i="8"/>
  <c r="D40" i="8"/>
  <c r="C40" i="8"/>
  <c r="B40" i="8"/>
  <c r="K39" i="8"/>
  <c r="J39" i="8"/>
  <c r="I39" i="8"/>
  <c r="H39" i="8"/>
  <c r="E39" i="8"/>
  <c r="D39" i="8"/>
  <c r="C39" i="8"/>
  <c r="B39" i="8"/>
  <c r="K38" i="8"/>
  <c r="J38" i="8"/>
  <c r="I38" i="8"/>
  <c r="H38" i="8"/>
  <c r="E38" i="8"/>
  <c r="D38" i="8"/>
  <c r="C38" i="8"/>
  <c r="B38" i="8"/>
  <c r="K37" i="8"/>
  <c r="J37" i="8"/>
  <c r="I37" i="8"/>
  <c r="H37" i="8"/>
  <c r="E37" i="8"/>
  <c r="D37" i="8"/>
  <c r="C37" i="8"/>
  <c r="B37" i="8"/>
  <c r="K36" i="8"/>
  <c r="J36" i="8"/>
  <c r="I36" i="8"/>
  <c r="H36" i="8"/>
  <c r="E36" i="8"/>
  <c r="D36" i="8"/>
  <c r="C36" i="8"/>
  <c r="B36" i="8"/>
  <c r="K35" i="8"/>
  <c r="J35" i="8"/>
  <c r="I35" i="8"/>
  <c r="H35" i="8"/>
  <c r="E35" i="8"/>
  <c r="D35" i="8"/>
  <c r="C35" i="8"/>
  <c r="B35" i="8"/>
  <c r="K34" i="8"/>
  <c r="J34" i="8"/>
  <c r="I34" i="8"/>
  <c r="H34" i="8"/>
  <c r="E34" i="8"/>
  <c r="D34" i="8"/>
  <c r="C34" i="8"/>
  <c r="B34" i="8"/>
  <c r="K33" i="8"/>
  <c r="J33" i="8"/>
  <c r="I33" i="8"/>
  <c r="H33" i="8"/>
  <c r="E33" i="8"/>
  <c r="D33" i="8"/>
  <c r="C33" i="8"/>
  <c r="B33" i="8"/>
  <c r="K32" i="8"/>
  <c r="J32" i="8"/>
  <c r="I32" i="8"/>
  <c r="H32" i="8"/>
  <c r="E32" i="8"/>
  <c r="D32" i="8"/>
  <c r="C32" i="8"/>
  <c r="B32" i="8"/>
  <c r="K31" i="8"/>
  <c r="J31" i="8"/>
  <c r="I31" i="8"/>
  <c r="H31" i="8"/>
  <c r="E31" i="8"/>
  <c r="D31" i="8"/>
  <c r="C31" i="8"/>
  <c r="B31" i="8"/>
  <c r="K30" i="8"/>
  <c r="J30" i="8"/>
  <c r="I30" i="8"/>
  <c r="H30" i="8"/>
  <c r="E30" i="8"/>
  <c r="D30" i="8"/>
  <c r="C30" i="8"/>
  <c r="B30" i="8"/>
  <c r="I29" i="8"/>
  <c r="H29" i="8"/>
  <c r="E29" i="8"/>
  <c r="D29" i="8"/>
  <c r="C29" i="8"/>
  <c r="B29" i="8"/>
  <c r="K28" i="8"/>
  <c r="J28" i="8"/>
  <c r="I28" i="8"/>
  <c r="H28" i="8"/>
  <c r="E28" i="8"/>
  <c r="D28" i="8"/>
  <c r="C28" i="8"/>
  <c r="B28" i="8"/>
  <c r="K27" i="8"/>
  <c r="J27" i="8"/>
  <c r="I27" i="8"/>
  <c r="H27" i="8"/>
  <c r="E27" i="8"/>
  <c r="D27" i="8"/>
  <c r="C27" i="8"/>
  <c r="B27" i="8"/>
  <c r="K26" i="8"/>
  <c r="J26" i="8"/>
  <c r="I26" i="8"/>
  <c r="H26" i="8"/>
  <c r="E26" i="8"/>
  <c r="D26" i="8"/>
  <c r="C26" i="8"/>
  <c r="B26" i="8"/>
  <c r="K25" i="8"/>
  <c r="J25" i="8"/>
  <c r="I25" i="8"/>
  <c r="H25" i="8"/>
  <c r="E25" i="8"/>
  <c r="D25" i="8"/>
  <c r="C25" i="8"/>
  <c r="B25" i="8"/>
  <c r="K24" i="8"/>
  <c r="J24" i="8"/>
  <c r="I24" i="8"/>
  <c r="H24" i="8"/>
  <c r="E24" i="8"/>
  <c r="D24" i="8"/>
  <c r="C24" i="8"/>
  <c r="B24" i="8"/>
  <c r="I23" i="8"/>
  <c r="H23" i="8"/>
  <c r="E23" i="8"/>
  <c r="D23" i="8"/>
  <c r="C23" i="8"/>
  <c r="B23" i="8"/>
  <c r="K22" i="8"/>
  <c r="J22" i="8"/>
  <c r="I22" i="8"/>
  <c r="H22" i="8"/>
  <c r="E22" i="8"/>
  <c r="D22" i="8"/>
  <c r="C22" i="8"/>
  <c r="B22" i="8"/>
  <c r="K21" i="8"/>
  <c r="J21" i="8"/>
  <c r="I21" i="8"/>
  <c r="H21" i="8"/>
  <c r="D21" i="8"/>
  <c r="C21" i="8"/>
  <c r="B21" i="8"/>
  <c r="K20" i="8"/>
  <c r="J20" i="8"/>
  <c r="I20" i="8"/>
  <c r="H20" i="8"/>
  <c r="E20" i="8"/>
  <c r="D20" i="8"/>
  <c r="C20" i="8"/>
  <c r="B20" i="8"/>
  <c r="I19" i="8"/>
  <c r="H19" i="8"/>
  <c r="E19" i="8"/>
  <c r="D19" i="8"/>
  <c r="C19" i="8"/>
  <c r="B19" i="8"/>
  <c r="K18" i="8"/>
  <c r="J18" i="8"/>
  <c r="I18" i="8"/>
  <c r="H18" i="8"/>
  <c r="E18" i="8"/>
  <c r="D18" i="8"/>
  <c r="C18" i="8"/>
  <c r="B18" i="8"/>
  <c r="K17" i="8"/>
  <c r="J17" i="8"/>
  <c r="I17" i="8"/>
  <c r="H17" i="8"/>
  <c r="E17" i="8"/>
  <c r="D17" i="8"/>
  <c r="C17" i="8"/>
  <c r="B17" i="8"/>
  <c r="K16" i="8"/>
  <c r="J16" i="8"/>
  <c r="I16" i="8"/>
  <c r="H16" i="8"/>
  <c r="E16" i="8"/>
  <c r="D16" i="8"/>
  <c r="C16" i="8"/>
  <c r="B16" i="8"/>
  <c r="K15" i="8"/>
  <c r="J15" i="8"/>
  <c r="I15" i="8"/>
  <c r="H15" i="8"/>
  <c r="D15" i="8"/>
  <c r="C15" i="8"/>
  <c r="B15" i="8"/>
  <c r="K14" i="8"/>
  <c r="J14" i="8"/>
  <c r="I14" i="8"/>
  <c r="H14" i="8"/>
  <c r="E14" i="8"/>
  <c r="C14" i="8"/>
  <c r="B14" i="8"/>
  <c r="K13" i="8"/>
  <c r="J13" i="8"/>
  <c r="I13" i="8"/>
  <c r="H13" i="8"/>
  <c r="E13" i="8"/>
  <c r="D13" i="8"/>
  <c r="C13" i="8"/>
  <c r="B13" i="8"/>
  <c r="K12" i="8"/>
  <c r="J12" i="8"/>
  <c r="I12" i="8"/>
  <c r="H12" i="8"/>
  <c r="E12" i="8"/>
  <c r="D12" i="8"/>
  <c r="C12" i="8"/>
  <c r="B12" i="8"/>
  <c r="K11" i="8"/>
  <c r="J11" i="8"/>
  <c r="I11" i="8"/>
  <c r="H11" i="8"/>
  <c r="E11" i="8"/>
  <c r="D11" i="8"/>
  <c r="C11" i="8"/>
  <c r="B11" i="8"/>
  <c r="I10" i="8"/>
  <c r="H10" i="8"/>
  <c r="D10" i="8"/>
  <c r="C10" i="8"/>
  <c r="B10" i="8"/>
  <c r="K9" i="8"/>
  <c r="J9" i="8"/>
  <c r="I9" i="8"/>
  <c r="H9" i="8"/>
  <c r="E9" i="8"/>
  <c r="D9" i="8"/>
  <c r="C9" i="8"/>
  <c r="B9" i="8"/>
  <c r="K8" i="8"/>
  <c r="J8" i="8"/>
  <c r="I8" i="8"/>
  <c r="H8" i="8"/>
  <c r="E8" i="8"/>
  <c r="D8" i="8"/>
  <c r="C8" i="8"/>
  <c r="B8" i="8"/>
  <c r="K7" i="8"/>
  <c r="J7" i="8"/>
  <c r="I7" i="8"/>
  <c r="H7" i="8"/>
  <c r="E7" i="8"/>
  <c r="D7" i="8"/>
  <c r="C7" i="8"/>
  <c r="B7" i="8"/>
  <c r="K6" i="8"/>
  <c r="J6" i="8"/>
  <c r="I6" i="8"/>
  <c r="H6" i="8"/>
  <c r="E6" i="8"/>
  <c r="D6" i="8"/>
  <c r="C6" i="8"/>
  <c r="B6" i="8"/>
  <c r="K5" i="8"/>
  <c r="J5" i="8"/>
  <c r="I5" i="8"/>
  <c r="H5" i="8"/>
  <c r="E5" i="8"/>
  <c r="C5" i="8"/>
  <c r="B5" i="8"/>
  <c r="K4" i="8"/>
  <c r="J4" i="8"/>
  <c r="I4" i="8"/>
  <c r="H4" i="8"/>
  <c r="E4" i="8"/>
  <c r="D4" i="8"/>
  <c r="C4" i="8"/>
  <c r="B4" i="8"/>
  <c r="K3" i="8"/>
  <c r="J3" i="8"/>
  <c r="I3" i="8"/>
  <c r="H3" i="8"/>
  <c r="E3" i="8"/>
  <c r="D3" i="8"/>
  <c r="C3" i="8"/>
  <c r="B3" i="8"/>
  <c r="K2" i="8"/>
  <c r="J2" i="8"/>
  <c r="I2" i="8"/>
  <c r="H2" i="8"/>
  <c r="C2" i="8"/>
  <c r="B2" i="8"/>
  <c r="L1" i="8"/>
  <c r="K1" i="8"/>
  <c r="J1" i="8"/>
  <c r="I1" i="8"/>
  <c r="H1" i="8"/>
  <c r="F1" i="8"/>
  <c r="E1" i="8"/>
  <c r="D1" i="8"/>
  <c r="C1" i="8"/>
  <c r="B1" i="8"/>
  <c r="A1" i="8"/>
  <c r="B102" i="7"/>
  <c r="B102" i="6"/>
  <c r="B102" i="5"/>
  <c r="B102" i="4"/>
  <c r="B102" i="3"/>
  <c r="B102" i="2"/>
  <c r="D102" i="1"/>
  <c r="C102" i="1"/>
  <c r="B102" i="1"/>
</calcChain>
</file>

<file path=xl/sharedStrings.xml><?xml version="1.0" encoding="utf-8"?>
<sst xmlns="http://schemas.openxmlformats.org/spreadsheetml/2006/main" count="863" uniqueCount="142">
  <si>
    <t>Name</t>
  </si>
  <si>
    <t>Present</t>
  </si>
  <si>
    <t>Andy Kizer</t>
  </si>
  <si>
    <t>Stella Sumerlin</t>
  </si>
  <si>
    <t>Rosa Mirabel</t>
  </si>
  <si>
    <t>VACANT</t>
  </si>
  <si>
    <t>Selena Patel</t>
  </si>
  <si>
    <t>Colin Shembekar</t>
  </si>
  <si>
    <t>Thomas Armstrong</t>
  </si>
  <si>
    <t>Ethan Simon</t>
  </si>
  <si>
    <t>Madison Barnett</t>
  </si>
  <si>
    <t>Michael Mayorga</t>
  </si>
  <si>
    <t>Logan Alexander</t>
  </si>
  <si>
    <t>Ava Avera</t>
  </si>
  <si>
    <t>Dylan Cannella</t>
  </si>
  <si>
    <t>Taylor Dees</t>
  </si>
  <si>
    <t>Cooper Dotson</t>
  </si>
  <si>
    <t>Kate Finfrock</t>
  </si>
  <si>
    <t>Ashwin Goyal</t>
  </si>
  <si>
    <t>Maya Idiculla</t>
  </si>
  <si>
    <t>Aaron Joshy</t>
  </si>
  <si>
    <t>Tristan Khajavi</t>
  </si>
  <si>
    <t>Caroline Kim</t>
  </si>
  <si>
    <t>Drew Lanier</t>
  </si>
  <si>
    <t>Preston Levy</t>
  </si>
  <si>
    <t>Matthew Lewis</t>
  </si>
  <si>
    <t>Mandy Liu</t>
  </si>
  <si>
    <t>Mel Maguina</t>
  </si>
  <si>
    <t>Ella Martin</t>
  </si>
  <si>
    <t>Abigail Melamed</t>
  </si>
  <si>
    <t>Samuel Mento</t>
  </si>
  <si>
    <t>Zoe Metchick</t>
  </si>
  <si>
    <t>Ari Meyerowitz</t>
  </si>
  <si>
    <t>Berkley Morris</t>
  </si>
  <si>
    <t>Molly Murphy</t>
  </si>
  <si>
    <t>Michael O'Malley</t>
  </si>
  <si>
    <t>Joshua Orsey</t>
  </si>
  <si>
    <t>John Pettross</t>
  </si>
  <si>
    <t>Emma Ramsey</t>
  </si>
  <si>
    <t>Matt Rowe</t>
  </si>
  <si>
    <t>Aaron Rubaii</t>
  </si>
  <si>
    <t>Maya Sakellarios</t>
  </si>
  <si>
    <t>Emma Stein</t>
  </si>
  <si>
    <t>Ari Strelitz</t>
  </si>
  <si>
    <t>Joshua Yaciuk</t>
  </si>
  <si>
    <t>Jake Zenkewicz</t>
  </si>
  <si>
    <t>Katelyn Zervoudakis</t>
  </si>
  <si>
    <t>Olivia Hudziet</t>
  </si>
  <si>
    <t>Calila Thalji</t>
  </si>
  <si>
    <t>Mason Blair</t>
  </si>
  <si>
    <t>Kylie Desrochers</t>
  </si>
  <si>
    <t>Maddy Stoutamire</t>
  </si>
  <si>
    <t>Cannon Tibbals</t>
  </si>
  <si>
    <t>Noah Disher</t>
  </si>
  <si>
    <t>Benjamin Jones</t>
  </si>
  <si>
    <t>Carlos Salas</t>
  </si>
  <si>
    <t>Rylee Smolenski</t>
  </si>
  <si>
    <t>Faith Song</t>
  </si>
  <si>
    <t>Gabriel Dahan</t>
  </si>
  <si>
    <t>Mykenzie Hancock</t>
  </si>
  <si>
    <t>Hudson Barnes</t>
  </si>
  <si>
    <t>Jonah Ferber</t>
  </si>
  <si>
    <t>Luke Han</t>
  </si>
  <si>
    <t>Hannah Lockwood</t>
  </si>
  <si>
    <t>Shiv Sanghrajka</t>
  </si>
  <si>
    <t>Jackson Burch</t>
  </si>
  <si>
    <t>Nicholas Andrews</t>
  </si>
  <si>
    <t>Lexi Bazen</t>
  </si>
  <si>
    <t>Alesandro Cafferata</t>
  </si>
  <si>
    <t>Neal Chauhan</t>
  </si>
  <si>
    <t>Kyle Conger</t>
  </si>
  <si>
    <t>Daniela Correa Caselles</t>
  </si>
  <si>
    <t>Nicholas Filannino</t>
  </si>
  <si>
    <t>Adam Herdman</t>
  </si>
  <si>
    <t>Ali Mahmoudi</t>
  </si>
  <si>
    <t>Parker Robinson</t>
  </si>
  <si>
    <t>Cassie Urbenz</t>
  </si>
  <si>
    <t>Alexandra Jacobson</t>
  </si>
  <si>
    <t>Skye Sterling</t>
  </si>
  <si>
    <t>Macy Meis</t>
  </si>
  <si>
    <t>Carlee Spellacy</t>
  </si>
  <si>
    <t>Jake Donovan</t>
  </si>
  <si>
    <t>Taylor Blythe</t>
  </si>
  <si>
    <t>Wyatt Clarke</t>
  </si>
  <si>
    <t>Phoenix Cumpstone</t>
  </si>
  <si>
    <t>Nysa Dhamani</t>
  </si>
  <si>
    <t>Samantha Fuini</t>
  </si>
  <si>
    <t>Remi Heyer</t>
  </si>
  <si>
    <t>Nikolas Latorre</t>
  </si>
  <si>
    <t>Ryan Snider</t>
  </si>
  <si>
    <t>Noah "Tom" Jones</t>
  </si>
  <si>
    <t>Emily Tobuck</t>
  </si>
  <si>
    <t>Kuber Chadda</t>
  </si>
  <si>
    <t>Naavya Shah</t>
  </si>
  <si>
    <t>Berkeley Morris</t>
  </si>
  <si>
    <t>Sean Spielvogel</t>
  </si>
  <si>
    <t>Ava Tedesco</t>
  </si>
  <si>
    <t>Tyler Wyman</t>
  </si>
  <si>
    <t>Maria Belen Ugarte Marin</t>
  </si>
  <si>
    <t>Total</t>
  </si>
  <si>
    <t>Roll Call</t>
  </si>
  <si>
    <t>Emily Ohlin Tobuck</t>
  </si>
  <si>
    <t>Mel Perez</t>
  </si>
  <si>
    <t>Vacant</t>
  </si>
  <si>
    <t>Rylan Mitchell</t>
  </si>
  <si>
    <t>Gaven Ranson</t>
  </si>
  <si>
    <t>Brooke Tuttle</t>
  </si>
  <si>
    <t>Mackenzie Kurtz</t>
  </si>
  <si>
    <t>Keyes Rodriguez</t>
  </si>
  <si>
    <t xml:space="preserve">Vacant </t>
  </si>
  <si>
    <t>Haile Alvarez</t>
  </si>
  <si>
    <t>Brooke Beery</t>
  </si>
  <si>
    <t>Keaton Bennett</t>
  </si>
  <si>
    <t>Jake Burdette</t>
  </si>
  <si>
    <t>Brody Bush</t>
  </si>
  <si>
    <t>Sofia Ceballos</t>
  </si>
  <si>
    <t>Kevin Enos</t>
  </si>
  <si>
    <t>Alex Eriksen</t>
  </si>
  <si>
    <t>William Foulk</t>
  </si>
  <si>
    <t>Ella Frost</t>
  </si>
  <si>
    <t>Ryan Galbraith</t>
  </si>
  <si>
    <t>Molly Huang</t>
  </si>
  <si>
    <t>Vaylin Jensen</t>
  </si>
  <si>
    <t>Caroline Little</t>
  </si>
  <si>
    <t>Kendall Longwater</t>
  </si>
  <si>
    <t>Aditya Manamiratan</t>
  </si>
  <si>
    <t>Zachry Munoz</t>
  </si>
  <si>
    <t>Christabel Ofori</t>
  </si>
  <si>
    <t>Yasmine Ofiara</t>
  </si>
  <si>
    <t>Pujan Patel</t>
  </si>
  <si>
    <t>Alex Peterson</t>
  </si>
  <si>
    <t>Amelia Newsome</t>
  </si>
  <si>
    <t>Gaven Ransom</t>
  </si>
  <si>
    <t>German Rodriguez</t>
  </si>
  <si>
    <t>Joseph Santone</t>
  </si>
  <si>
    <t>Ari Spiegel</t>
  </si>
  <si>
    <t>Gabe Suas</t>
  </si>
  <si>
    <t>Paul Sullivan</t>
  </si>
  <si>
    <t>Tyler Tyson</t>
  </si>
  <si>
    <t>Steven Vautier</t>
  </si>
  <si>
    <t>Jacob Werner</t>
  </si>
  <si>
    <t>Graham Wilkins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</si>
</sst>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06666"/>
        <bgColor rgb="FFE06666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theme="9"/>
        <bgColor theme="9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2" fillId="3" borderId="0" xfId="0" applyFont="1" applyFill="1" applyAlignment="1">
      <alignment horizontal="center"/>
    </xf>
    <xf numFmtId="18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1" fillId="0" borderId="0" xfId="0" applyFont="1"/>
    <xf numFmtId="0" fontId="5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8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/>
    <xf numFmtId="0" fontId="3" fillId="6" borderId="5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/>
    <xf numFmtId="0" fontId="3" fillId="6" borderId="1" xfId="0" applyFont="1" applyFill="1" applyBorder="1"/>
    <xf numFmtId="0" fontId="8" fillId="11" borderId="0" xfId="0" applyFont="1" applyFill="1"/>
    <xf numFmtId="0" fontId="3" fillId="0" borderId="0" xfId="0" applyFont="1"/>
    <xf numFmtId="0" fontId="0" fillId="0" borderId="0" xfId="0"/>
    <xf numFmtId="0" fontId="1" fillId="8" borderId="6" xfId="0" applyFont="1" applyFill="1" applyBorder="1" applyAlignment="1">
      <alignment horizontal="center"/>
    </xf>
    <xf numFmtId="0" fontId="7" fillId="0" borderId="11" xfId="0" applyFont="1" applyBorder="1"/>
    <xf numFmtId="0" fontId="7" fillId="0" borderId="5" xfId="0" applyFont="1" applyBorder="1"/>
    <xf numFmtId="0" fontId="1" fillId="10" borderId="6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1" fillId="6" borderId="2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3" fillId="2" borderId="0" xfId="0" applyFont="1" applyFill="1"/>
    <xf numFmtId="0" fontId="1" fillId="2" borderId="0" xfId="0" applyFont="1" applyFill="1"/>
  </cellXfs>
  <cellStyles count="1">
    <cellStyle name="Normal" xfId="0" builtinId="0"/>
  </cellStyles>
  <dxfs count="12">
    <dxf>
      <fill>
        <patternFill patternType="solid">
          <fgColor rgb="FFD9EAD3"/>
          <bgColor rgb="FFD9EAD3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E06666"/>
          <bgColor rgb="FFE06666"/>
        </patternFill>
      </fill>
    </dxf>
    <dxf>
      <font>
        <strike/>
      </font>
      <fill>
        <patternFill patternType="solid">
          <fgColor rgb="FFEA9999"/>
          <bgColor rgb="FFEA9999"/>
        </patternFill>
      </fill>
    </dxf>
    <dxf>
      <fill>
        <patternFill patternType="solid">
          <fgColor rgb="FFE06666"/>
          <bgColor rgb="FFE06666"/>
        </patternFill>
      </fill>
    </dxf>
    <dxf>
      <font>
        <strike/>
      </font>
      <fill>
        <patternFill patternType="solid">
          <fgColor rgb="FFEA9999"/>
          <bgColor rgb="FFEA9999"/>
        </patternFill>
      </fill>
    </dxf>
    <dxf>
      <fill>
        <patternFill patternType="solid">
          <fgColor rgb="FFE06666"/>
          <bgColor rgb="FFE06666"/>
        </patternFill>
      </fill>
    </dxf>
    <dxf>
      <font>
        <strike/>
      </font>
      <fill>
        <patternFill patternType="solid">
          <fgColor rgb="FFEA9999"/>
          <bgColor rgb="FFEA9999"/>
        </patternFill>
      </fill>
    </dxf>
    <dxf>
      <fill>
        <patternFill patternType="solid">
          <fgColor rgb="FFE06666"/>
          <bgColor rgb="FFE06666"/>
        </patternFill>
      </fill>
    </dxf>
    <dxf>
      <font>
        <strike/>
      </font>
      <fill>
        <patternFill patternType="solid">
          <fgColor rgb="FFEA9999"/>
          <bgColor rgb="FFEA9999"/>
        </patternFill>
      </fill>
    </dxf>
    <dxf>
      <font>
        <strike/>
      </font>
      <fill>
        <patternFill patternType="solid">
          <fgColor rgb="FFEA9999"/>
          <bgColor rgb="FFEA9999"/>
        </patternFill>
      </fill>
    </dxf>
    <dxf>
      <font>
        <strike/>
      </font>
      <fill>
        <patternFill patternType="solid">
          <fgColor rgb="FFEA9999"/>
          <bgColor rgb="FFEA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02"/>
  <sheetViews>
    <sheetView workbookViewId="0"/>
  </sheetViews>
  <sheetFormatPr defaultColWidth="12.5703125" defaultRowHeight="15.75" customHeight="1" x14ac:dyDescent="0.2"/>
  <cols>
    <col min="1" max="1" width="20" customWidth="1"/>
  </cols>
  <sheetData>
    <row r="1" spans="1:4" ht="12.75" x14ac:dyDescent="0.2">
      <c r="A1" s="1" t="s">
        <v>0</v>
      </c>
      <c r="B1" s="1" t="s">
        <v>1</v>
      </c>
      <c r="C1" s="1" t="s">
        <v>1</v>
      </c>
      <c r="D1" s="1" t="s">
        <v>1</v>
      </c>
    </row>
    <row r="2" spans="1:4" ht="12.75" x14ac:dyDescent="0.2">
      <c r="A2" s="2" t="s">
        <v>2</v>
      </c>
      <c r="B2" s="3">
        <v>0</v>
      </c>
      <c r="C2" s="3">
        <v>0</v>
      </c>
      <c r="D2" s="3">
        <v>0</v>
      </c>
    </row>
    <row r="3" spans="1:4" ht="12.75" x14ac:dyDescent="0.2">
      <c r="A3" s="2" t="s">
        <v>3</v>
      </c>
      <c r="B3" s="3">
        <v>1</v>
      </c>
      <c r="C3" s="3">
        <v>1</v>
      </c>
      <c r="D3" s="3">
        <v>1</v>
      </c>
    </row>
    <row r="4" spans="1:4" ht="12.75" x14ac:dyDescent="0.2">
      <c r="A4" s="2" t="s">
        <v>4</v>
      </c>
      <c r="B4" s="3">
        <v>1</v>
      </c>
      <c r="C4" s="3">
        <v>1</v>
      </c>
      <c r="D4" s="3">
        <v>1</v>
      </c>
    </row>
    <row r="5" spans="1:4" ht="12.75" x14ac:dyDescent="0.2">
      <c r="A5" s="4" t="s">
        <v>5</v>
      </c>
      <c r="B5" s="3">
        <v>0</v>
      </c>
      <c r="C5" s="3">
        <v>0</v>
      </c>
      <c r="D5" s="3">
        <v>0</v>
      </c>
    </row>
    <row r="6" spans="1:4" ht="12.75" x14ac:dyDescent="0.2">
      <c r="A6" s="2" t="s">
        <v>6</v>
      </c>
      <c r="B6" s="3">
        <v>1</v>
      </c>
      <c r="C6" s="3">
        <v>1</v>
      </c>
      <c r="D6" s="3">
        <v>1</v>
      </c>
    </row>
    <row r="7" spans="1:4" ht="12.75" x14ac:dyDescent="0.2">
      <c r="A7" s="2" t="s">
        <v>7</v>
      </c>
      <c r="B7" s="3">
        <v>1</v>
      </c>
      <c r="C7" s="3">
        <v>1</v>
      </c>
      <c r="D7" s="3">
        <v>1</v>
      </c>
    </row>
    <row r="8" spans="1:4" ht="12.75" x14ac:dyDescent="0.2">
      <c r="A8" s="2" t="s">
        <v>8</v>
      </c>
      <c r="B8" s="3">
        <v>1</v>
      </c>
      <c r="C8" s="3">
        <v>1</v>
      </c>
      <c r="D8" s="3">
        <v>1</v>
      </c>
    </row>
    <row r="9" spans="1:4" ht="12.75" x14ac:dyDescent="0.2">
      <c r="A9" s="2" t="s">
        <v>9</v>
      </c>
      <c r="B9" s="3">
        <v>1</v>
      </c>
      <c r="C9" s="3">
        <v>1</v>
      </c>
      <c r="D9" s="3">
        <v>1</v>
      </c>
    </row>
    <row r="10" spans="1:4" ht="12.75" x14ac:dyDescent="0.2">
      <c r="A10" s="4" t="s">
        <v>5</v>
      </c>
      <c r="B10" s="3">
        <v>0</v>
      </c>
      <c r="C10" s="3">
        <v>0</v>
      </c>
      <c r="D10" s="3">
        <v>0</v>
      </c>
    </row>
    <row r="11" spans="1:4" ht="12.75" x14ac:dyDescent="0.2">
      <c r="A11" s="2" t="s">
        <v>10</v>
      </c>
      <c r="B11" s="3">
        <v>1</v>
      </c>
      <c r="C11" s="3">
        <v>1</v>
      </c>
      <c r="D11" s="3">
        <v>1</v>
      </c>
    </row>
    <row r="12" spans="1:4" ht="12.75" x14ac:dyDescent="0.2">
      <c r="A12" s="2" t="s">
        <v>11</v>
      </c>
      <c r="B12" s="3">
        <v>1</v>
      </c>
      <c r="C12" s="3">
        <v>1</v>
      </c>
      <c r="D12" s="3">
        <v>1</v>
      </c>
    </row>
    <row r="13" spans="1:4" ht="12.75" x14ac:dyDescent="0.2">
      <c r="A13" s="2" t="s">
        <v>12</v>
      </c>
      <c r="B13" s="3">
        <v>1</v>
      </c>
      <c r="C13" s="3">
        <v>1</v>
      </c>
      <c r="D13" s="3">
        <v>1</v>
      </c>
    </row>
    <row r="14" spans="1:4" ht="12.75" x14ac:dyDescent="0.2">
      <c r="A14" s="2" t="s">
        <v>13</v>
      </c>
      <c r="B14" s="3">
        <v>1</v>
      </c>
      <c r="C14" s="3">
        <v>1</v>
      </c>
      <c r="D14" s="3">
        <v>1</v>
      </c>
    </row>
    <row r="15" spans="1:4" ht="12.75" x14ac:dyDescent="0.2">
      <c r="A15" s="4" t="s">
        <v>5</v>
      </c>
      <c r="B15" s="3">
        <v>0</v>
      </c>
      <c r="C15" s="3">
        <v>0</v>
      </c>
      <c r="D15" s="3">
        <v>0</v>
      </c>
    </row>
    <row r="16" spans="1:4" ht="12.75" x14ac:dyDescent="0.2">
      <c r="A16" s="2" t="s">
        <v>14</v>
      </c>
      <c r="B16" s="3">
        <v>1</v>
      </c>
      <c r="C16" s="3">
        <v>1</v>
      </c>
      <c r="D16" s="3">
        <v>1</v>
      </c>
    </row>
    <row r="17" spans="1:4" ht="12.75" x14ac:dyDescent="0.2">
      <c r="A17" s="5" t="s">
        <v>15</v>
      </c>
      <c r="B17" s="3">
        <v>1</v>
      </c>
      <c r="C17" s="3">
        <v>1</v>
      </c>
      <c r="D17" s="3">
        <v>1</v>
      </c>
    </row>
    <row r="18" spans="1:4" ht="12.75" x14ac:dyDescent="0.2">
      <c r="A18" s="2" t="s">
        <v>16</v>
      </c>
      <c r="B18" s="3">
        <v>1</v>
      </c>
      <c r="C18" s="3">
        <v>1</v>
      </c>
      <c r="D18" s="3">
        <v>1</v>
      </c>
    </row>
    <row r="19" spans="1:4" ht="12.75" x14ac:dyDescent="0.2">
      <c r="A19" s="2" t="s">
        <v>17</v>
      </c>
      <c r="B19" s="3">
        <v>1</v>
      </c>
      <c r="C19" s="3">
        <v>1</v>
      </c>
      <c r="D19" s="3">
        <v>1</v>
      </c>
    </row>
    <row r="20" spans="1:4" ht="12.75" x14ac:dyDescent="0.2">
      <c r="A20" s="5" t="s">
        <v>18</v>
      </c>
      <c r="B20" s="3">
        <v>1</v>
      </c>
      <c r="C20" s="3">
        <v>1</v>
      </c>
      <c r="D20" s="3">
        <v>1</v>
      </c>
    </row>
    <row r="21" spans="1:4" ht="12.75" x14ac:dyDescent="0.2">
      <c r="A21" s="5" t="s">
        <v>19</v>
      </c>
      <c r="B21" s="3">
        <v>0</v>
      </c>
      <c r="C21" s="3">
        <v>0</v>
      </c>
      <c r="D21" s="3">
        <v>0</v>
      </c>
    </row>
    <row r="22" spans="1:4" ht="12.75" x14ac:dyDescent="0.2">
      <c r="A22" s="5" t="s">
        <v>20</v>
      </c>
      <c r="B22" s="3">
        <v>1</v>
      </c>
      <c r="C22" s="3">
        <v>1</v>
      </c>
      <c r="D22" s="3">
        <v>1</v>
      </c>
    </row>
    <row r="23" spans="1:4" ht="12.75" x14ac:dyDescent="0.2">
      <c r="A23" s="5" t="s">
        <v>21</v>
      </c>
      <c r="B23" s="3">
        <v>1</v>
      </c>
      <c r="C23" s="3">
        <v>1</v>
      </c>
      <c r="D23" s="3">
        <v>1</v>
      </c>
    </row>
    <row r="24" spans="1:4" ht="12.75" x14ac:dyDescent="0.2">
      <c r="A24" s="2" t="s">
        <v>22</v>
      </c>
      <c r="B24" s="3">
        <v>1</v>
      </c>
      <c r="C24" s="3">
        <v>1</v>
      </c>
      <c r="D24" s="3">
        <v>1</v>
      </c>
    </row>
    <row r="25" spans="1:4" ht="12.75" x14ac:dyDescent="0.2">
      <c r="A25" s="2" t="s">
        <v>23</v>
      </c>
      <c r="B25" s="3">
        <v>0</v>
      </c>
      <c r="C25" s="3">
        <v>0</v>
      </c>
      <c r="D25" s="3">
        <v>0</v>
      </c>
    </row>
    <row r="26" spans="1:4" ht="12.75" x14ac:dyDescent="0.2">
      <c r="A26" s="2" t="s">
        <v>24</v>
      </c>
      <c r="B26" s="3">
        <v>1</v>
      </c>
      <c r="C26" s="3">
        <v>1</v>
      </c>
      <c r="D26" s="3">
        <v>1</v>
      </c>
    </row>
    <row r="27" spans="1:4" ht="12.75" x14ac:dyDescent="0.2">
      <c r="A27" s="2" t="s">
        <v>25</v>
      </c>
      <c r="B27" s="3">
        <v>1</v>
      </c>
      <c r="C27" s="3">
        <v>0</v>
      </c>
      <c r="D27" s="3">
        <v>0</v>
      </c>
    </row>
    <row r="28" spans="1:4" ht="12.75" x14ac:dyDescent="0.2">
      <c r="A28" s="2" t="s">
        <v>26</v>
      </c>
      <c r="B28" s="3">
        <v>1</v>
      </c>
      <c r="C28" s="3">
        <v>1</v>
      </c>
      <c r="D28" s="3">
        <v>1</v>
      </c>
    </row>
    <row r="29" spans="1:4" ht="12.75" x14ac:dyDescent="0.2">
      <c r="A29" s="5" t="s">
        <v>27</v>
      </c>
      <c r="B29" s="3">
        <v>1</v>
      </c>
      <c r="C29" s="3">
        <v>1</v>
      </c>
      <c r="D29" s="3">
        <v>1</v>
      </c>
    </row>
    <row r="30" spans="1:4" ht="12.75" x14ac:dyDescent="0.2">
      <c r="A30" s="2" t="s">
        <v>28</v>
      </c>
      <c r="B30" s="3">
        <v>0</v>
      </c>
      <c r="C30" s="3">
        <v>0</v>
      </c>
      <c r="D30" s="3">
        <v>0</v>
      </c>
    </row>
    <row r="31" spans="1:4" ht="12.75" x14ac:dyDescent="0.2">
      <c r="A31" s="5" t="s">
        <v>29</v>
      </c>
      <c r="B31" s="3">
        <v>1</v>
      </c>
      <c r="C31" s="3">
        <v>1</v>
      </c>
      <c r="D31" s="3">
        <v>1</v>
      </c>
    </row>
    <row r="32" spans="1:4" ht="12.75" x14ac:dyDescent="0.2">
      <c r="A32" s="5" t="s">
        <v>30</v>
      </c>
      <c r="B32" s="3">
        <v>0</v>
      </c>
      <c r="C32" s="3">
        <v>0</v>
      </c>
      <c r="D32" s="3">
        <v>0</v>
      </c>
    </row>
    <row r="33" spans="1:4" ht="12.75" x14ac:dyDescent="0.2">
      <c r="A33" s="2" t="s">
        <v>31</v>
      </c>
      <c r="B33" s="3">
        <v>1</v>
      </c>
      <c r="C33" s="3">
        <v>1</v>
      </c>
      <c r="D33" s="3">
        <v>1</v>
      </c>
    </row>
    <row r="34" spans="1:4" ht="12.75" x14ac:dyDescent="0.2">
      <c r="A34" s="5" t="s">
        <v>32</v>
      </c>
      <c r="B34" s="3">
        <v>1</v>
      </c>
      <c r="C34" s="3">
        <v>1</v>
      </c>
      <c r="D34" s="3">
        <v>1</v>
      </c>
    </row>
    <row r="35" spans="1:4" ht="12.75" x14ac:dyDescent="0.2">
      <c r="A35" s="2" t="s">
        <v>33</v>
      </c>
      <c r="B35" s="3">
        <v>1</v>
      </c>
      <c r="C35" s="3">
        <v>1</v>
      </c>
      <c r="D35" s="3">
        <v>1</v>
      </c>
    </row>
    <row r="36" spans="1:4" ht="12.75" x14ac:dyDescent="0.2">
      <c r="A36" s="2" t="s">
        <v>34</v>
      </c>
      <c r="B36" s="3">
        <v>1</v>
      </c>
      <c r="C36" s="3">
        <v>1</v>
      </c>
      <c r="D36" s="3">
        <v>1</v>
      </c>
    </row>
    <row r="37" spans="1:4" ht="12.75" x14ac:dyDescent="0.2">
      <c r="A37" s="2" t="s">
        <v>35</v>
      </c>
      <c r="B37" s="3">
        <v>1</v>
      </c>
      <c r="C37" s="3">
        <v>1</v>
      </c>
      <c r="D37" s="3">
        <v>1</v>
      </c>
    </row>
    <row r="38" spans="1:4" ht="12.75" x14ac:dyDescent="0.2">
      <c r="A38" s="2" t="s">
        <v>36</v>
      </c>
      <c r="B38" s="3">
        <v>0</v>
      </c>
      <c r="C38" s="3">
        <v>0</v>
      </c>
      <c r="D38" s="3">
        <v>0</v>
      </c>
    </row>
    <row r="39" spans="1:4" ht="12.75" x14ac:dyDescent="0.2">
      <c r="A39" s="2" t="s">
        <v>37</v>
      </c>
      <c r="B39" s="3">
        <v>1</v>
      </c>
      <c r="C39" s="3">
        <v>1</v>
      </c>
      <c r="D39" s="3">
        <v>1</v>
      </c>
    </row>
    <row r="40" spans="1:4" ht="12.75" x14ac:dyDescent="0.2">
      <c r="A40" s="2" t="s">
        <v>38</v>
      </c>
      <c r="B40" s="3">
        <v>1</v>
      </c>
      <c r="C40" s="3">
        <v>1</v>
      </c>
      <c r="D40" s="3">
        <v>1</v>
      </c>
    </row>
    <row r="41" spans="1:4" ht="12.75" x14ac:dyDescent="0.2">
      <c r="A41" s="2" t="s">
        <v>39</v>
      </c>
      <c r="B41" s="3">
        <v>1</v>
      </c>
      <c r="C41" s="3">
        <v>1</v>
      </c>
      <c r="D41" s="3">
        <v>1</v>
      </c>
    </row>
    <row r="42" spans="1:4" ht="12.75" x14ac:dyDescent="0.2">
      <c r="A42" s="2" t="s">
        <v>40</v>
      </c>
      <c r="B42" s="3">
        <v>1</v>
      </c>
      <c r="C42" s="3">
        <v>1</v>
      </c>
      <c r="D42" s="3">
        <v>1</v>
      </c>
    </row>
    <row r="43" spans="1:4" ht="12.75" x14ac:dyDescent="0.2">
      <c r="A43" s="2" t="s">
        <v>41</v>
      </c>
      <c r="B43" s="3">
        <v>1</v>
      </c>
      <c r="C43" s="3">
        <v>1</v>
      </c>
      <c r="D43" s="3">
        <v>1</v>
      </c>
    </row>
    <row r="44" spans="1:4" ht="12.75" x14ac:dyDescent="0.2">
      <c r="A44" s="2" t="s">
        <v>42</v>
      </c>
      <c r="B44" s="3">
        <v>1</v>
      </c>
      <c r="C44" s="3">
        <v>1</v>
      </c>
      <c r="D44" s="3">
        <v>1</v>
      </c>
    </row>
    <row r="45" spans="1:4" ht="12.75" x14ac:dyDescent="0.2">
      <c r="A45" s="2" t="s">
        <v>43</v>
      </c>
      <c r="B45" s="3">
        <v>1</v>
      </c>
      <c r="C45" s="3">
        <v>1</v>
      </c>
      <c r="D45" s="3">
        <v>1</v>
      </c>
    </row>
    <row r="46" spans="1:4" ht="12.75" x14ac:dyDescent="0.2">
      <c r="A46" s="4" t="s">
        <v>5</v>
      </c>
      <c r="B46" s="3">
        <v>0</v>
      </c>
      <c r="C46" s="3">
        <v>0</v>
      </c>
      <c r="D46" s="3">
        <v>0</v>
      </c>
    </row>
    <row r="47" spans="1:4" ht="12.75" x14ac:dyDescent="0.2">
      <c r="A47" s="2" t="s">
        <v>44</v>
      </c>
      <c r="B47" s="3">
        <v>1</v>
      </c>
      <c r="C47" s="3">
        <v>1</v>
      </c>
      <c r="D47" s="3">
        <v>1</v>
      </c>
    </row>
    <row r="48" spans="1:4" ht="12.75" x14ac:dyDescent="0.2">
      <c r="A48" s="2" t="s">
        <v>45</v>
      </c>
      <c r="B48" s="3">
        <v>0</v>
      </c>
      <c r="C48" s="3">
        <v>0</v>
      </c>
      <c r="D48" s="3">
        <v>0</v>
      </c>
    </row>
    <row r="49" spans="1:4" ht="12.75" x14ac:dyDescent="0.2">
      <c r="A49" s="2" t="s">
        <v>46</v>
      </c>
      <c r="B49" s="3">
        <v>1</v>
      </c>
      <c r="C49" s="3">
        <v>1</v>
      </c>
      <c r="D49" s="3">
        <v>1</v>
      </c>
    </row>
    <row r="50" spans="1:4" ht="12.75" x14ac:dyDescent="0.2">
      <c r="A50" s="2" t="s">
        <v>47</v>
      </c>
      <c r="B50" s="3">
        <v>1</v>
      </c>
      <c r="C50" s="3">
        <v>1</v>
      </c>
      <c r="D50" s="3">
        <v>1</v>
      </c>
    </row>
    <row r="51" spans="1:4" ht="12.75" x14ac:dyDescent="0.2">
      <c r="A51" s="2" t="s">
        <v>48</v>
      </c>
      <c r="B51" s="3">
        <v>1</v>
      </c>
      <c r="C51" s="3">
        <v>1</v>
      </c>
      <c r="D51" s="3">
        <v>1</v>
      </c>
    </row>
    <row r="52" spans="1:4" ht="12.75" x14ac:dyDescent="0.2">
      <c r="A52" s="2" t="s">
        <v>49</v>
      </c>
      <c r="B52" s="3">
        <v>1</v>
      </c>
      <c r="C52" s="3">
        <v>1</v>
      </c>
      <c r="D52" s="3">
        <v>1</v>
      </c>
    </row>
    <row r="53" spans="1:4" ht="12.75" x14ac:dyDescent="0.2">
      <c r="A53" s="2" t="s">
        <v>50</v>
      </c>
      <c r="B53" s="3">
        <v>1</v>
      </c>
      <c r="C53" s="3">
        <v>1</v>
      </c>
      <c r="D53" s="3">
        <v>1</v>
      </c>
    </row>
    <row r="54" spans="1:4" ht="15.75" customHeight="1" x14ac:dyDescent="0.25">
      <c r="A54" s="6" t="s">
        <v>51</v>
      </c>
      <c r="B54" s="3">
        <v>1</v>
      </c>
      <c r="C54" s="3">
        <v>1</v>
      </c>
      <c r="D54" s="3">
        <v>1</v>
      </c>
    </row>
    <row r="55" spans="1:4" ht="12.75" x14ac:dyDescent="0.2">
      <c r="A55" s="2" t="s">
        <v>52</v>
      </c>
      <c r="B55" s="3">
        <v>1</v>
      </c>
      <c r="C55" s="3">
        <v>1</v>
      </c>
      <c r="D55" s="3">
        <v>1</v>
      </c>
    </row>
    <row r="56" spans="1:4" ht="12.75" x14ac:dyDescent="0.2">
      <c r="A56" s="2" t="s">
        <v>53</v>
      </c>
      <c r="B56" s="3">
        <v>1</v>
      </c>
      <c r="C56" s="3">
        <v>1</v>
      </c>
      <c r="D56" s="3">
        <v>1</v>
      </c>
    </row>
    <row r="57" spans="1:4" ht="12.75" x14ac:dyDescent="0.2">
      <c r="A57" s="2" t="s">
        <v>54</v>
      </c>
      <c r="B57" s="3">
        <v>1</v>
      </c>
      <c r="C57" s="3">
        <v>1</v>
      </c>
      <c r="D57" s="3">
        <v>1</v>
      </c>
    </row>
    <row r="58" spans="1:4" ht="12.75" x14ac:dyDescent="0.2">
      <c r="A58" s="2" t="s">
        <v>55</v>
      </c>
      <c r="B58" s="3">
        <v>1</v>
      </c>
      <c r="C58" s="3">
        <v>1</v>
      </c>
      <c r="D58" s="3">
        <v>1</v>
      </c>
    </row>
    <row r="59" spans="1:4" ht="12.75" x14ac:dyDescent="0.2">
      <c r="A59" s="2" t="s">
        <v>56</v>
      </c>
      <c r="B59" s="3">
        <v>1</v>
      </c>
      <c r="C59" s="3">
        <v>1</v>
      </c>
      <c r="D59" s="3">
        <v>1</v>
      </c>
    </row>
    <row r="60" spans="1:4" ht="12.75" x14ac:dyDescent="0.2">
      <c r="A60" s="2" t="s">
        <v>57</v>
      </c>
      <c r="B60" s="3">
        <v>0</v>
      </c>
      <c r="C60" s="3">
        <v>0</v>
      </c>
      <c r="D60" s="3">
        <v>0</v>
      </c>
    </row>
    <row r="61" spans="1:4" ht="12.75" x14ac:dyDescent="0.2">
      <c r="A61" s="2" t="s">
        <v>58</v>
      </c>
      <c r="B61" s="3">
        <v>1</v>
      </c>
      <c r="C61" s="3">
        <v>1</v>
      </c>
      <c r="D61" s="3">
        <v>1</v>
      </c>
    </row>
    <row r="62" spans="1:4" ht="12.75" x14ac:dyDescent="0.2">
      <c r="A62" s="2" t="s">
        <v>59</v>
      </c>
      <c r="B62" s="3">
        <v>1</v>
      </c>
      <c r="C62" s="3">
        <v>1</v>
      </c>
      <c r="D62" s="3">
        <v>1</v>
      </c>
    </row>
    <row r="63" spans="1:4" ht="12.75" x14ac:dyDescent="0.2">
      <c r="A63" s="2" t="s">
        <v>60</v>
      </c>
      <c r="B63" s="3">
        <v>1</v>
      </c>
      <c r="C63" s="3">
        <v>1</v>
      </c>
      <c r="D63" s="3">
        <v>1</v>
      </c>
    </row>
    <row r="64" spans="1:4" ht="12.75" x14ac:dyDescent="0.2">
      <c r="A64" s="2" t="s">
        <v>61</v>
      </c>
      <c r="B64" s="3">
        <v>1</v>
      </c>
      <c r="C64" s="3">
        <v>1</v>
      </c>
      <c r="D64" s="3">
        <v>1</v>
      </c>
    </row>
    <row r="65" spans="1:4" ht="12.75" x14ac:dyDescent="0.2">
      <c r="A65" s="2" t="s">
        <v>62</v>
      </c>
      <c r="B65" s="3">
        <v>1</v>
      </c>
      <c r="C65" s="3">
        <v>1</v>
      </c>
      <c r="D65" s="3">
        <v>1</v>
      </c>
    </row>
    <row r="66" spans="1:4" ht="12.75" x14ac:dyDescent="0.2">
      <c r="A66" s="2" t="s">
        <v>63</v>
      </c>
      <c r="B66" s="3">
        <v>1</v>
      </c>
      <c r="C66" s="3">
        <v>1</v>
      </c>
      <c r="D66" s="3">
        <v>1</v>
      </c>
    </row>
    <row r="67" spans="1:4" ht="12.75" x14ac:dyDescent="0.2">
      <c r="A67" s="7" t="s">
        <v>64</v>
      </c>
      <c r="B67" s="3">
        <v>1</v>
      </c>
      <c r="C67" s="3">
        <v>1</v>
      </c>
      <c r="D67" s="3">
        <v>1</v>
      </c>
    </row>
    <row r="68" spans="1:4" ht="12.75" x14ac:dyDescent="0.2">
      <c r="A68" s="2" t="s">
        <v>65</v>
      </c>
      <c r="B68" s="3">
        <v>1</v>
      </c>
      <c r="C68" s="3">
        <v>1</v>
      </c>
      <c r="D68" s="3">
        <v>1</v>
      </c>
    </row>
    <row r="69" spans="1:4" ht="12.75" x14ac:dyDescent="0.2">
      <c r="A69" s="2" t="s">
        <v>66</v>
      </c>
      <c r="B69" s="3">
        <v>1</v>
      </c>
      <c r="C69" s="3">
        <v>1</v>
      </c>
      <c r="D69" s="3">
        <v>1</v>
      </c>
    </row>
    <row r="70" spans="1:4" ht="12.75" x14ac:dyDescent="0.2">
      <c r="A70" s="2" t="s">
        <v>67</v>
      </c>
      <c r="B70" s="3">
        <v>0</v>
      </c>
      <c r="C70" s="3">
        <v>0</v>
      </c>
      <c r="D70" s="3">
        <v>0</v>
      </c>
    </row>
    <row r="71" spans="1:4" ht="12.75" x14ac:dyDescent="0.2">
      <c r="A71" s="2" t="s">
        <v>68</v>
      </c>
      <c r="B71" s="3">
        <v>1</v>
      </c>
      <c r="C71" s="3">
        <v>1</v>
      </c>
      <c r="D71" s="3">
        <v>1</v>
      </c>
    </row>
    <row r="72" spans="1:4" ht="12.75" x14ac:dyDescent="0.2">
      <c r="A72" s="2" t="s">
        <v>69</v>
      </c>
      <c r="B72" s="3">
        <v>1</v>
      </c>
      <c r="C72" s="3">
        <v>1</v>
      </c>
      <c r="D72" s="3">
        <v>1</v>
      </c>
    </row>
    <row r="73" spans="1:4" ht="12.75" x14ac:dyDescent="0.2">
      <c r="A73" s="2" t="s">
        <v>70</v>
      </c>
      <c r="B73" s="3">
        <v>1</v>
      </c>
      <c r="C73" s="3">
        <v>1</v>
      </c>
      <c r="D73" s="3">
        <v>1</v>
      </c>
    </row>
    <row r="74" spans="1:4" ht="12.75" x14ac:dyDescent="0.2">
      <c r="A74" s="2" t="s">
        <v>71</v>
      </c>
      <c r="B74" s="3">
        <v>1</v>
      </c>
      <c r="C74" s="3">
        <v>1</v>
      </c>
      <c r="D74" s="3">
        <v>1</v>
      </c>
    </row>
    <row r="75" spans="1:4" ht="12.75" x14ac:dyDescent="0.2">
      <c r="A75" s="2" t="s">
        <v>72</v>
      </c>
      <c r="B75" s="3">
        <v>0</v>
      </c>
      <c r="C75" s="3">
        <v>0</v>
      </c>
      <c r="D75" s="3">
        <v>0</v>
      </c>
    </row>
    <row r="76" spans="1:4" ht="12.75" x14ac:dyDescent="0.2">
      <c r="A76" s="2" t="s">
        <v>73</v>
      </c>
      <c r="B76" s="3">
        <v>1</v>
      </c>
      <c r="C76" s="3">
        <v>1</v>
      </c>
      <c r="D76" s="3">
        <v>1</v>
      </c>
    </row>
    <row r="77" spans="1:4" ht="12.75" x14ac:dyDescent="0.2">
      <c r="A77" s="2" t="s">
        <v>74</v>
      </c>
      <c r="B77" s="3">
        <v>1</v>
      </c>
      <c r="C77" s="3">
        <v>1</v>
      </c>
      <c r="D77" s="3">
        <v>1</v>
      </c>
    </row>
    <row r="78" spans="1:4" ht="12.75" x14ac:dyDescent="0.2">
      <c r="A78" s="2" t="s">
        <v>75</v>
      </c>
      <c r="B78" s="3">
        <v>1</v>
      </c>
      <c r="C78" s="3">
        <v>1</v>
      </c>
      <c r="D78" s="3">
        <v>1</v>
      </c>
    </row>
    <row r="79" spans="1:4" ht="12.75" x14ac:dyDescent="0.2">
      <c r="A79" s="2" t="s">
        <v>76</v>
      </c>
      <c r="B79" s="3">
        <v>0</v>
      </c>
      <c r="C79" s="3">
        <v>0</v>
      </c>
      <c r="D79" s="3">
        <v>0</v>
      </c>
    </row>
    <row r="80" spans="1:4" ht="12.75" x14ac:dyDescent="0.2">
      <c r="A80" s="2" t="s">
        <v>77</v>
      </c>
      <c r="B80" s="3">
        <v>1</v>
      </c>
      <c r="C80" s="3">
        <v>1</v>
      </c>
      <c r="D80" s="3">
        <v>1</v>
      </c>
    </row>
    <row r="81" spans="1:4" ht="12.75" x14ac:dyDescent="0.2">
      <c r="A81" s="2" t="s">
        <v>78</v>
      </c>
      <c r="B81" s="3">
        <v>1</v>
      </c>
      <c r="C81" s="3">
        <v>1</v>
      </c>
      <c r="D81" s="3">
        <v>1</v>
      </c>
    </row>
    <row r="82" spans="1:4" ht="12.75" x14ac:dyDescent="0.2">
      <c r="A82" s="2" t="s">
        <v>79</v>
      </c>
      <c r="B82" s="3">
        <v>1</v>
      </c>
      <c r="C82" s="3">
        <v>1</v>
      </c>
      <c r="D82" s="3">
        <v>1</v>
      </c>
    </row>
    <row r="83" spans="1:4" ht="15.75" customHeight="1" x14ac:dyDescent="0.25">
      <c r="A83" s="6" t="s">
        <v>80</v>
      </c>
      <c r="B83" s="3">
        <v>1</v>
      </c>
      <c r="C83" s="3">
        <v>1</v>
      </c>
      <c r="D83" s="3">
        <v>1</v>
      </c>
    </row>
    <row r="84" spans="1:4" ht="12.75" x14ac:dyDescent="0.2">
      <c r="A84" s="7" t="s">
        <v>81</v>
      </c>
      <c r="B84" s="3">
        <v>1</v>
      </c>
      <c r="C84" s="3">
        <v>1</v>
      </c>
      <c r="D84" s="3">
        <v>1</v>
      </c>
    </row>
    <row r="85" spans="1:4" ht="12.75" x14ac:dyDescent="0.2">
      <c r="A85" s="2" t="s">
        <v>82</v>
      </c>
      <c r="B85" s="3">
        <v>1</v>
      </c>
      <c r="C85" s="3">
        <v>1</v>
      </c>
      <c r="D85" s="3">
        <v>1</v>
      </c>
    </row>
    <row r="86" spans="1:4" ht="12.75" x14ac:dyDescent="0.2">
      <c r="A86" s="2" t="s">
        <v>83</v>
      </c>
      <c r="B86" s="3">
        <v>1</v>
      </c>
      <c r="C86" s="3">
        <v>1</v>
      </c>
      <c r="D86" s="3">
        <v>1</v>
      </c>
    </row>
    <row r="87" spans="1:4" ht="12.75" x14ac:dyDescent="0.2">
      <c r="A87" s="2" t="s">
        <v>84</v>
      </c>
      <c r="B87" s="3">
        <v>1</v>
      </c>
      <c r="C87" s="3">
        <v>1</v>
      </c>
      <c r="D87" s="3">
        <v>1</v>
      </c>
    </row>
    <row r="88" spans="1:4" ht="12.75" x14ac:dyDescent="0.2">
      <c r="A88" s="2" t="s">
        <v>85</v>
      </c>
      <c r="B88" s="3">
        <v>1</v>
      </c>
      <c r="C88" s="3">
        <v>1</v>
      </c>
      <c r="D88" s="3">
        <v>1</v>
      </c>
    </row>
    <row r="89" spans="1:4" ht="12.75" x14ac:dyDescent="0.2">
      <c r="A89" s="2" t="s">
        <v>86</v>
      </c>
      <c r="B89" s="3">
        <v>1</v>
      </c>
      <c r="C89" s="3">
        <v>1</v>
      </c>
      <c r="D89" s="3">
        <v>1</v>
      </c>
    </row>
    <row r="90" spans="1:4" ht="12.75" x14ac:dyDescent="0.2">
      <c r="A90" s="2" t="s">
        <v>87</v>
      </c>
      <c r="B90" s="3">
        <v>1</v>
      </c>
      <c r="C90" s="3">
        <v>1</v>
      </c>
      <c r="D90" s="3">
        <v>1</v>
      </c>
    </row>
    <row r="91" spans="1:4" ht="12.75" x14ac:dyDescent="0.2">
      <c r="A91" s="2" t="s">
        <v>88</v>
      </c>
      <c r="B91" s="3">
        <v>1</v>
      </c>
      <c r="C91" s="3">
        <v>1</v>
      </c>
      <c r="D91" s="3">
        <v>1</v>
      </c>
    </row>
    <row r="92" spans="1:4" ht="12.75" x14ac:dyDescent="0.2">
      <c r="A92" s="2" t="s">
        <v>89</v>
      </c>
      <c r="B92" s="3">
        <v>1</v>
      </c>
      <c r="C92" s="3">
        <v>1</v>
      </c>
      <c r="D92" s="3">
        <v>1</v>
      </c>
    </row>
    <row r="93" spans="1:4" ht="12.75" x14ac:dyDescent="0.2">
      <c r="A93" s="7" t="s">
        <v>90</v>
      </c>
      <c r="B93" s="3">
        <v>0</v>
      </c>
      <c r="C93" s="3">
        <v>0</v>
      </c>
      <c r="D93" s="3">
        <v>0</v>
      </c>
    </row>
    <row r="94" spans="1:4" ht="12.75" x14ac:dyDescent="0.2">
      <c r="A94" s="2" t="s">
        <v>91</v>
      </c>
      <c r="B94" s="3">
        <v>1</v>
      </c>
      <c r="C94" s="3">
        <v>1</v>
      </c>
      <c r="D94" s="3">
        <v>1</v>
      </c>
    </row>
    <row r="95" spans="1:4" ht="12.75" x14ac:dyDescent="0.2">
      <c r="A95" s="7" t="s">
        <v>92</v>
      </c>
      <c r="B95" s="3">
        <v>0</v>
      </c>
      <c r="C95" s="3">
        <v>0</v>
      </c>
      <c r="D95" s="3">
        <v>0</v>
      </c>
    </row>
    <row r="96" spans="1:4" ht="12.75" x14ac:dyDescent="0.2">
      <c r="A96" s="2" t="s">
        <v>93</v>
      </c>
      <c r="B96" s="3">
        <v>0</v>
      </c>
      <c r="C96" s="3">
        <v>0</v>
      </c>
      <c r="D96" s="3">
        <v>0</v>
      </c>
    </row>
    <row r="97" spans="1:5" ht="12.75" x14ac:dyDescent="0.2">
      <c r="A97" s="2" t="s">
        <v>94</v>
      </c>
      <c r="B97" s="3">
        <v>1</v>
      </c>
      <c r="C97" s="3">
        <v>1</v>
      </c>
      <c r="D97" s="3">
        <v>1</v>
      </c>
    </row>
    <row r="98" spans="1:5" ht="12.75" x14ac:dyDescent="0.2">
      <c r="A98" s="2" t="s">
        <v>95</v>
      </c>
      <c r="B98" s="3">
        <v>1</v>
      </c>
      <c r="C98" s="3">
        <v>1</v>
      </c>
      <c r="D98" s="3">
        <v>1</v>
      </c>
    </row>
    <row r="99" spans="1:5" ht="12.75" x14ac:dyDescent="0.2">
      <c r="A99" s="2" t="s">
        <v>96</v>
      </c>
      <c r="B99" s="3">
        <v>1</v>
      </c>
      <c r="C99" s="3">
        <v>1</v>
      </c>
      <c r="D99" s="3">
        <v>1</v>
      </c>
    </row>
    <row r="100" spans="1:5" ht="12.75" x14ac:dyDescent="0.2">
      <c r="A100" s="2" t="s">
        <v>97</v>
      </c>
      <c r="B100" s="3">
        <v>1</v>
      </c>
      <c r="C100" s="3">
        <v>1</v>
      </c>
      <c r="D100" s="3">
        <v>1</v>
      </c>
    </row>
    <row r="101" spans="1:5" ht="12.75" x14ac:dyDescent="0.2">
      <c r="A101" s="2" t="s">
        <v>98</v>
      </c>
      <c r="B101" s="3">
        <v>1</v>
      </c>
      <c r="C101" s="3">
        <v>1</v>
      </c>
      <c r="D101" s="3">
        <v>1</v>
      </c>
    </row>
    <row r="102" spans="1:5" ht="12.75" x14ac:dyDescent="0.2">
      <c r="A102" s="1" t="s">
        <v>99</v>
      </c>
      <c r="B102" s="1">
        <f t="shared" ref="B102:D102" si="0">SUM(B2:B101)</f>
        <v>82</v>
      </c>
      <c r="C102" s="1">
        <f t="shared" si="0"/>
        <v>81</v>
      </c>
      <c r="D102" s="1">
        <f t="shared" si="0"/>
        <v>81</v>
      </c>
      <c r="E102" s="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Q52"/>
  <sheetViews>
    <sheetView topLeftCell="A10" workbookViewId="0"/>
  </sheetViews>
  <sheetFormatPr defaultColWidth="12.5703125" defaultRowHeight="15.75" customHeight="1" x14ac:dyDescent="0.2"/>
  <cols>
    <col min="1" max="1" width="3.7109375" customWidth="1"/>
    <col min="2" max="2" width="15.140625" customWidth="1"/>
    <col min="3" max="3" width="16.140625" customWidth="1"/>
    <col min="8" max="8" width="28.42578125" customWidth="1"/>
    <col min="9" max="9" width="20" customWidth="1"/>
    <col min="10" max="11" width="28.42578125" customWidth="1"/>
    <col min="16" max="16" width="14.140625" customWidth="1"/>
    <col min="17" max="17" width="10.140625" customWidth="1"/>
  </cols>
  <sheetData>
    <row r="1" spans="1:16" x14ac:dyDescent="0.2">
      <c r="A1" s="3" t="str">
        <f ca="1">IFERROR(__xludf.DUMMYFUNCTION("IMPORTRANGE(""https://docs.google.com/spreadsheets/d/1AKxrHgELIIb-Dtoj1uzpxV5ErDfrv6xguaLmHZyTvsI/edit?gid=951108522#gid=951108522"", ""ROSTER!A1:M52"")"),"f")</f>
        <v>f</v>
      </c>
      <c r="B1" s="22" t="str">
        <f ca="1">IFERROR(__xludf.DUMMYFUNCTION("""COMPUTED_VALUE"""),"SEAT")</f>
        <v>SEAT</v>
      </c>
      <c r="C1" s="22" t="str">
        <f ca="1">IFERROR(__xludf.DUMMYFUNCTION("""COMPUTED_VALUE"""),"NAME")</f>
        <v>NAME</v>
      </c>
      <c r="D1" s="22" t="str">
        <f ca="1">IFERROR(__xludf.DUMMYFUNCTION("""COMPUTED_VALUE"""),"AFFILIATION")</f>
        <v>AFFILIATION</v>
      </c>
      <c r="E1" s="22" t="str">
        <f ca="1">IFERROR(__xludf.DUMMYFUNCTION("""COMPUTED_VALUE"""),"NEW SENATOR
ORIENTATION")</f>
        <v>NEW SENATOR
ORIENTATION</v>
      </c>
      <c r="F1" s="22" t="str">
        <f ca="1">IFERROR(__xludf.DUMMYFUNCTION("""COMPUTED_VALUE"""),"CONSTITUENCY
REMAINING")</f>
        <v>CONSTITUENCY
REMAINING</v>
      </c>
      <c r="G1" s="22"/>
      <c r="H1" s="22" t="str">
        <f ca="1">IFERROR(__xludf.DUMMYFUNCTION("""COMPUTED_VALUE"""),"SEAT")</f>
        <v>SEAT</v>
      </c>
      <c r="I1" s="22" t="str">
        <f ca="1">IFERROR(__xludf.DUMMYFUNCTION("""COMPUTED_VALUE"""),"NAME")</f>
        <v>NAME</v>
      </c>
      <c r="J1" s="22" t="str">
        <f ca="1">IFERROR(__xludf.DUMMYFUNCTION("""COMPUTED_VALUE"""),"AFFILIATION")</f>
        <v>AFFILIATION</v>
      </c>
      <c r="K1" s="22" t="str">
        <f ca="1">IFERROR(__xludf.DUMMYFUNCTION("""COMPUTED_VALUE"""),"NEW SENATOR
ORIENTATION")</f>
        <v>NEW SENATOR
ORIENTATION</v>
      </c>
      <c r="L1" s="22" t="str">
        <f ca="1">IFERROR(__xludf.DUMMYFUNCTION("""COMPUTED_VALUE"""),"CONSTITUENCY
REMAINING")</f>
        <v>CONSTITUENCY
REMAINING</v>
      </c>
      <c r="M1" s="22"/>
      <c r="N1" s="22"/>
      <c r="O1" s="22"/>
      <c r="P1" s="22"/>
    </row>
    <row r="2" spans="1:16" x14ac:dyDescent="0.2">
      <c r="A2" s="3"/>
      <c r="B2" s="17" t="str">
        <f ca="1">IFERROR(__xludf.DUMMYFUNCTION("""COMPUTED_VALUE"""),"Beaty")</f>
        <v>Beaty</v>
      </c>
      <c r="C2" s="17" t="str">
        <f ca="1">IFERROR(__xludf.DUMMYFUNCTION("""COMPUTED_VALUE"""),"VACANT")</f>
        <v>VACANT</v>
      </c>
      <c r="D2" s="17"/>
      <c r="E2" s="17"/>
      <c r="F2" s="17"/>
      <c r="G2" s="17"/>
      <c r="H2" s="17" t="str">
        <f ca="1">IFERROR(__xludf.DUMMYFUNCTION("""COMPUTED_VALUE"""),"Agricultural and Life Sciences 1")</f>
        <v>Agricultural and Life Sciences 1</v>
      </c>
      <c r="I2" s="17" t="str">
        <f ca="1">IFERROR(__xludf.DUMMYFUNCTION("""COMPUTED_VALUE"""),"Mason Blair")</f>
        <v>Mason Blair</v>
      </c>
      <c r="J2" s="17" t="str">
        <f ca="1">IFERROR(__xludf.DUMMYFUNCTION("""COMPUTED_VALUE"""),"Vision")</f>
        <v>Vision</v>
      </c>
      <c r="K2" s="17">
        <f ca="1">IFERROR(__xludf.DUMMYFUNCTION("""COMPUTED_VALUE"""),1)</f>
        <v>1</v>
      </c>
      <c r="L2" s="17"/>
      <c r="M2" s="17"/>
      <c r="N2" s="17"/>
      <c r="O2" s="17"/>
      <c r="P2" s="17"/>
    </row>
    <row r="3" spans="1:16" x14ac:dyDescent="0.2">
      <c r="A3" s="3"/>
      <c r="B3" s="17" t="str">
        <f ca="1">IFERROR(__xludf.DUMMYFUNCTION("""COMPUTED_VALUE"""),"Broward-Rawlings")</f>
        <v>Broward-Rawlings</v>
      </c>
      <c r="C3" s="17" t="str">
        <f ca="1">IFERROR(__xludf.DUMMYFUNCTION("""COMPUTED_VALUE"""),"Stella Sumerlin")</f>
        <v>Stella Sumerlin</v>
      </c>
      <c r="D3" s="17" t="str">
        <f ca="1">IFERROR(__xludf.DUMMYFUNCTION("""COMPUTED_VALUE"""),"Vision")</f>
        <v>Vision</v>
      </c>
      <c r="E3" s="17">
        <f ca="1">IFERROR(__xludf.DUMMYFUNCTION("""COMPUTED_VALUE"""),1)</f>
        <v>1</v>
      </c>
      <c r="F3" s="17"/>
      <c r="G3" s="17"/>
      <c r="H3" s="17" t="str">
        <f ca="1">IFERROR(__xludf.DUMMYFUNCTION("""COMPUTED_VALUE"""),"Agricultural and Life Sciences 2")</f>
        <v>Agricultural and Life Sciences 2</v>
      </c>
      <c r="I3" s="17" t="str">
        <f ca="1">IFERROR(__xludf.DUMMYFUNCTION("""COMPUTED_VALUE"""),"Kylie Desrochers")</f>
        <v>Kylie Desrochers</v>
      </c>
      <c r="J3" s="17" t="str">
        <f ca="1">IFERROR(__xludf.DUMMYFUNCTION("""COMPUTED_VALUE"""),"Vision")</f>
        <v>Vision</v>
      </c>
      <c r="K3" s="17">
        <f ca="1">IFERROR(__xludf.DUMMYFUNCTION("""COMPUTED_VALUE"""),1)</f>
        <v>1</v>
      </c>
      <c r="L3" s="17"/>
      <c r="M3" s="17"/>
      <c r="N3" s="17"/>
      <c r="O3" s="17"/>
      <c r="P3" s="17"/>
    </row>
    <row r="4" spans="1:16" x14ac:dyDescent="0.2">
      <c r="A4" s="3"/>
      <c r="B4" s="17" t="str">
        <f ca="1">IFERROR(__xludf.DUMMYFUNCTION("""COMPUTED_VALUE"""),"Grad/Fam Housing")</f>
        <v>Grad/Fam Housing</v>
      </c>
      <c r="C4" s="17" t="str">
        <f ca="1">IFERROR(__xludf.DUMMYFUNCTION("""COMPUTED_VALUE"""),"Rosa Mirabel")</f>
        <v>Rosa Mirabel</v>
      </c>
      <c r="D4" s="17" t="str">
        <f ca="1">IFERROR(__xludf.DUMMYFUNCTION("""COMPUTED_VALUE"""),"Vision")</f>
        <v>Vision</v>
      </c>
      <c r="E4" s="17">
        <f ca="1">IFERROR(__xludf.DUMMYFUNCTION("""COMPUTED_VALUE"""),1)</f>
        <v>1</v>
      </c>
      <c r="F4" s="17"/>
      <c r="G4" s="17"/>
      <c r="H4" s="17" t="str">
        <f ca="1">IFERROR(__xludf.DUMMYFUNCTION("""COMPUTED_VALUE"""),"Agricultural and Life Sciences 3")</f>
        <v>Agricultural and Life Sciences 3</v>
      </c>
      <c r="I4" s="17" t="str">
        <f ca="1">IFERROR(__xludf.DUMMYFUNCTION("""COMPUTED_VALUE"""),"Maddy Stoutamire")</f>
        <v>Maddy Stoutamire</v>
      </c>
      <c r="J4" s="17" t="str">
        <f ca="1">IFERROR(__xludf.DUMMYFUNCTION("""COMPUTED_VALUE"""),"Vision")</f>
        <v>Vision</v>
      </c>
      <c r="K4" s="17">
        <f ca="1">IFERROR(__xludf.DUMMYFUNCTION("""COMPUTED_VALUE"""),1)</f>
        <v>1</v>
      </c>
      <c r="L4" s="17"/>
      <c r="M4" s="17"/>
      <c r="N4" s="17"/>
      <c r="O4" s="17"/>
      <c r="P4" s="17"/>
    </row>
    <row r="5" spans="1:16" x14ac:dyDescent="0.2">
      <c r="A5" s="3"/>
      <c r="B5" s="17" t="str">
        <f ca="1">IFERROR(__xludf.DUMMYFUNCTION("""COMPUTED_VALUE"""),"Graham")</f>
        <v>Graham</v>
      </c>
      <c r="C5" s="17" t="str">
        <f ca="1">IFERROR(__xludf.DUMMYFUNCTION("""COMPUTED_VALUE"""),"VACANT")</f>
        <v>VACANT</v>
      </c>
      <c r="D5" s="17"/>
      <c r="E5" s="17">
        <f ca="1">IFERROR(__xludf.DUMMYFUNCTION("""COMPUTED_VALUE"""),1)</f>
        <v>1</v>
      </c>
      <c r="F5" s="17"/>
      <c r="G5" s="17"/>
      <c r="H5" s="17" t="str">
        <f ca="1">IFERROR(__xludf.DUMMYFUNCTION("""COMPUTED_VALUE"""),"Arts")</f>
        <v>Arts</v>
      </c>
      <c r="I5" s="17" t="str">
        <f ca="1">IFERROR(__xludf.DUMMYFUNCTION("""COMPUTED_VALUE"""),"Cannon Tibbals")</f>
        <v>Cannon Tibbals</v>
      </c>
      <c r="J5" s="17" t="str">
        <f ca="1">IFERROR(__xludf.DUMMYFUNCTION("""COMPUTED_VALUE"""),"Vision")</f>
        <v>Vision</v>
      </c>
      <c r="K5" s="17">
        <f ca="1">IFERROR(__xludf.DUMMYFUNCTION("""COMPUTED_VALUE"""),1)</f>
        <v>1</v>
      </c>
      <c r="L5" s="17"/>
      <c r="M5" s="17"/>
      <c r="N5" s="17"/>
      <c r="O5" s="17"/>
      <c r="P5" s="17"/>
    </row>
    <row r="6" spans="1:16" x14ac:dyDescent="0.2">
      <c r="A6" s="3"/>
      <c r="B6" s="17" t="str">
        <f ca="1">IFERROR(__xludf.DUMMYFUNCTION("""COMPUTED_VALUE"""),"Honors Village")</f>
        <v>Honors Village</v>
      </c>
      <c r="C6" s="17" t="str">
        <f ca="1">IFERROR(__xludf.DUMMYFUNCTION("""COMPUTED_VALUE"""),"Selena Patel")</f>
        <v>Selena Patel</v>
      </c>
      <c r="D6" s="17" t="str">
        <f ca="1">IFERROR(__xludf.DUMMYFUNCTION("""COMPUTED_VALUE"""),"Vision")</f>
        <v>Vision</v>
      </c>
      <c r="E6" s="17">
        <f ca="1">IFERROR(__xludf.DUMMYFUNCTION("""COMPUTED_VALUE"""),1)</f>
        <v>1</v>
      </c>
      <c r="F6" s="17"/>
      <c r="G6" s="17"/>
      <c r="H6" s="17" t="str">
        <f ca="1">IFERROR(__xludf.DUMMYFUNCTION("""COMPUTED_VALUE"""),"Business 1")</f>
        <v>Business 1</v>
      </c>
      <c r="I6" s="17" t="str">
        <f ca="1">IFERROR(__xludf.DUMMYFUNCTION("""COMPUTED_VALUE"""),"Noah Disher")</f>
        <v>Noah Disher</v>
      </c>
      <c r="J6" s="17" t="str">
        <f ca="1">IFERROR(__xludf.DUMMYFUNCTION("""COMPUTED_VALUE"""),"Vision")</f>
        <v>Vision</v>
      </c>
      <c r="K6" s="17">
        <f ca="1">IFERROR(__xludf.DUMMYFUNCTION("""COMPUTED_VALUE"""),1)</f>
        <v>1</v>
      </c>
      <c r="L6" s="17"/>
      <c r="M6" s="17"/>
      <c r="N6" s="17"/>
      <c r="O6" s="17"/>
      <c r="P6" s="17"/>
    </row>
    <row r="7" spans="1:16" x14ac:dyDescent="0.2">
      <c r="A7" s="3"/>
      <c r="B7" s="17" t="str">
        <f ca="1">IFERROR(__xludf.DUMMYFUNCTION("""COMPUTED_VALUE"""),"Hume")</f>
        <v>Hume</v>
      </c>
      <c r="C7" s="17" t="str">
        <f ca="1">IFERROR(__xludf.DUMMYFUNCTION("""COMPUTED_VALUE"""),"Colin Shembekar")</f>
        <v>Colin Shembekar</v>
      </c>
      <c r="D7" s="17" t="str">
        <f ca="1">IFERROR(__xludf.DUMMYFUNCTION("""COMPUTED_VALUE"""),"Vision")</f>
        <v>Vision</v>
      </c>
      <c r="E7" s="17">
        <f ca="1">IFERROR(__xludf.DUMMYFUNCTION("""COMPUTED_VALUE"""),1)</f>
        <v>1</v>
      </c>
      <c r="F7" s="17"/>
      <c r="G7" s="17"/>
      <c r="H7" s="17" t="str">
        <f ca="1">IFERROR(__xludf.DUMMYFUNCTION("""COMPUTED_VALUE"""),"Business 2")</f>
        <v>Business 2</v>
      </c>
      <c r="I7" s="17" t="str">
        <f ca="1">IFERROR(__xludf.DUMMYFUNCTION("""COMPUTED_VALUE"""),"Benjamin Jones")</f>
        <v>Benjamin Jones</v>
      </c>
      <c r="J7" s="17" t="str">
        <f ca="1">IFERROR(__xludf.DUMMYFUNCTION("""COMPUTED_VALUE"""),"Vision")</f>
        <v>Vision</v>
      </c>
      <c r="K7" s="17">
        <f ca="1">IFERROR(__xludf.DUMMYFUNCTION("""COMPUTED_VALUE"""),1)</f>
        <v>1</v>
      </c>
      <c r="L7" s="17"/>
      <c r="M7" s="17"/>
      <c r="N7" s="17"/>
      <c r="O7" s="17"/>
      <c r="P7" s="17"/>
    </row>
    <row r="8" spans="1:16" x14ac:dyDescent="0.2">
      <c r="A8" s="3"/>
      <c r="B8" s="17" t="str">
        <f ca="1">IFERROR(__xludf.DUMMYFUNCTION("""COMPUTED_VALUE"""),"Infinity")</f>
        <v>Infinity</v>
      </c>
      <c r="C8" s="17" t="str">
        <f ca="1">IFERROR(__xludf.DUMMYFUNCTION("""COMPUTED_VALUE"""),"Thomas Armstrong")</f>
        <v>Thomas Armstrong</v>
      </c>
      <c r="D8" s="17" t="str">
        <f ca="1">IFERROR(__xludf.DUMMYFUNCTION("""COMPUTED_VALUE"""),"Vision")</f>
        <v>Vision</v>
      </c>
      <c r="E8" s="17">
        <f ca="1">IFERROR(__xludf.DUMMYFUNCTION("""COMPUTED_VALUE"""),1)</f>
        <v>1</v>
      </c>
      <c r="F8" s="17"/>
      <c r="G8" s="17"/>
      <c r="H8" s="17" t="str">
        <f ca="1">IFERROR(__xludf.DUMMYFUNCTION("""COMPUTED_VALUE"""),"Business 3")</f>
        <v>Business 3</v>
      </c>
      <c r="I8" s="17" t="str">
        <f ca="1">IFERROR(__xludf.DUMMYFUNCTION("""COMPUTED_VALUE"""),"Carlos Salas")</f>
        <v>Carlos Salas</v>
      </c>
      <c r="J8" s="17" t="str">
        <f ca="1">IFERROR(__xludf.DUMMYFUNCTION("""COMPUTED_VALUE"""),"Vision")</f>
        <v>Vision</v>
      </c>
      <c r="K8" s="17">
        <f ca="1">IFERROR(__xludf.DUMMYFUNCTION("""COMPUTED_VALUE"""),1)</f>
        <v>1</v>
      </c>
      <c r="L8" s="17"/>
      <c r="M8" s="17"/>
      <c r="N8" s="17"/>
      <c r="O8" s="17"/>
      <c r="P8" s="17"/>
    </row>
    <row r="9" spans="1:16" x14ac:dyDescent="0.2">
      <c r="A9" s="3"/>
      <c r="B9" s="17" t="str">
        <f ca="1">IFERROR(__xludf.DUMMYFUNCTION("""COMPUTED_VALUE"""),"Jennings")</f>
        <v>Jennings</v>
      </c>
      <c r="C9" s="17" t="str">
        <f ca="1">IFERROR(__xludf.DUMMYFUNCTION("""COMPUTED_VALUE"""),"Ethan Simon")</f>
        <v>Ethan Simon</v>
      </c>
      <c r="D9" s="17" t="str">
        <f ca="1">IFERROR(__xludf.DUMMYFUNCTION("""COMPUTED_VALUE"""),"Vision")</f>
        <v>Vision</v>
      </c>
      <c r="E9" s="17">
        <f ca="1">IFERROR(__xludf.DUMMYFUNCTION("""COMPUTED_VALUE"""),1)</f>
        <v>1</v>
      </c>
      <c r="F9" s="17"/>
      <c r="G9" s="17"/>
      <c r="H9" s="17" t="str">
        <f ca="1">IFERROR(__xludf.DUMMYFUNCTION("""COMPUTED_VALUE"""),"Business 4")</f>
        <v>Business 4</v>
      </c>
      <c r="I9" s="17" t="str">
        <f ca="1">IFERROR(__xludf.DUMMYFUNCTION("""COMPUTED_VALUE"""),"Rylee Smolenski")</f>
        <v>Rylee Smolenski</v>
      </c>
      <c r="J9" s="17" t="str">
        <f ca="1">IFERROR(__xludf.DUMMYFUNCTION("""COMPUTED_VALUE"""),"Vision")</f>
        <v>Vision</v>
      </c>
      <c r="K9" s="17">
        <f ca="1">IFERROR(__xludf.DUMMYFUNCTION("""COMPUTED_VALUE"""),1)</f>
        <v>1</v>
      </c>
      <c r="L9" s="17"/>
      <c r="M9" s="17"/>
      <c r="N9" s="17"/>
      <c r="O9" s="17"/>
      <c r="P9" s="17"/>
    </row>
    <row r="10" spans="1:16" x14ac:dyDescent="0.2">
      <c r="A10" s="3"/>
      <c r="B10" s="17" t="str">
        <f ca="1">IFERROR(__xludf.DUMMYFUNCTION("""COMPUTED_VALUE"""),"Keys-Springs")</f>
        <v>Keys-Springs</v>
      </c>
      <c r="C10" s="17" t="str">
        <f ca="1">IFERROR(__xludf.DUMMYFUNCTION("""COMPUTED_VALUE"""),"Gaven Ranson")</f>
        <v>Gaven Ranson</v>
      </c>
      <c r="D10" s="17" t="str">
        <f ca="1">IFERROR(__xludf.DUMMYFUNCTION("""COMPUTED_VALUE"""),"Vision")</f>
        <v>Vision</v>
      </c>
      <c r="E10" s="17"/>
      <c r="F10" s="17"/>
      <c r="G10" s="17"/>
      <c r="H10" s="17" t="str">
        <f ca="1">IFERROR(__xludf.DUMMYFUNCTION("""COMPUTED_VALUE"""),"Dentistry")</f>
        <v>Dentistry</v>
      </c>
      <c r="I10" s="17" t="str">
        <f ca="1">IFERROR(__xludf.DUMMYFUNCTION("""COMPUTED_VALUE"""),"VACANT")</f>
        <v>VACANT</v>
      </c>
      <c r="J10" s="17"/>
      <c r="K10" s="17"/>
      <c r="L10" s="17"/>
      <c r="M10" s="17"/>
      <c r="N10" s="17"/>
      <c r="O10" s="17"/>
      <c r="P10" s="17"/>
    </row>
    <row r="11" spans="1:16" x14ac:dyDescent="0.2">
      <c r="A11" s="3"/>
      <c r="B11" s="17" t="str">
        <f ca="1">IFERROR(__xludf.DUMMYFUNCTION("""COMPUTED_VALUE"""),"Lakeside")</f>
        <v>Lakeside</v>
      </c>
      <c r="C11" s="17" t="str">
        <f ca="1">IFERROR(__xludf.DUMMYFUNCTION("""COMPUTED_VALUE"""),"Madison Barnett")</f>
        <v>Madison Barnett</v>
      </c>
      <c r="D11" s="17" t="str">
        <f ca="1">IFERROR(__xludf.DUMMYFUNCTION("""COMPUTED_VALUE"""),"Vision")</f>
        <v>Vision</v>
      </c>
      <c r="E11" s="17">
        <f ca="1">IFERROR(__xludf.DUMMYFUNCTION("""COMPUTED_VALUE"""),1)</f>
        <v>1</v>
      </c>
      <c r="F11" s="17"/>
      <c r="G11" s="17"/>
      <c r="H11" s="17" t="str">
        <f ca="1">IFERROR(__xludf.DUMMYFUNCTION("""COMPUTED_VALUE"""),"Design Construction and Planning")</f>
        <v>Design Construction and Planning</v>
      </c>
      <c r="I11" s="17" t="str">
        <f ca="1">IFERROR(__xludf.DUMMYFUNCTION("""COMPUTED_VALUE"""),"Gabriel Dahan")</f>
        <v>Gabriel Dahan</v>
      </c>
      <c r="J11" s="17" t="str">
        <f ca="1">IFERROR(__xludf.DUMMYFUNCTION("""COMPUTED_VALUE"""),"Vision")</f>
        <v>Vision</v>
      </c>
      <c r="K11" s="17">
        <f ca="1">IFERROR(__xludf.DUMMYFUNCTION("""COMPUTED_VALUE"""),1)</f>
        <v>1</v>
      </c>
      <c r="L11" s="17"/>
      <c r="M11" s="17"/>
      <c r="N11" s="17"/>
      <c r="O11" s="17"/>
      <c r="P11" s="17"/>
    </row>
    <row r="12" spans="1:16" x14ac:dyDescent="0.2">
      <c r="A12" s="3"/>
      <c r="B12" s="17" t="str">
        <f ca="1">IFERROR(__xludf.DUMMYFUNCTION("""COMPUTED_VALUE"""),"Murphree")</f>
        <v>Murphree</v>
      </c>
      <c r="C12" s="17" t="str">
        <f ca="1">IFERROR(__xludf.DUMMYFUNCTION("""COMPUTED_VALUE"""),"Michael Mayorga")</f>
        <v>Michael Mayorga</v>
      </c>
      <c r="D12" s="17" t="str">
        <f ca="1">IFERROR(__xludf.DUMMYFUNCTION("""COMPUTED_VALUE"""),"Vision")</f>
        <v>Vision</v>
      </c>
      <c r="E12" s="17">
        <f ca="1">IFERROR(__xludf.DUMMYFUNCTION("""COMPUTED_VALUE"""),1)</f>
        <v>1</v>
      </c>
      <c r="F12" s="17"/>
      <c r="G12" s="17"/>
      <c r="H12" s="17" t="str">
        <f ca="1">IFERROR(__xludf.DUMMYFUNCTION("""COMPUTED_VALUE"""),"Education")</f>
        <v>Education</v>
      </c>
      <c r="I12" s="17" t="str">
        <f ca="1">IFERROR(__xludf.DUMMYFUNCTION("""COMPUTED_VALUE"""),"Mykenzie Hancock")</f>
        <v>Mykenzie Hancock</v>
      </c>
      <c r="J12" s="17" t="str">
        <f ca="1">IFERROR(__xludf.DUMMYFUNCTION("""COMPUTED_VALUE"""),"Vision")</f>
        <v>Vision</v>
      </c>
      <c r="K12" s="17">
        <f ca="1">IFERROR(__xludf.DUMMYFUNCTION("""COMPUTED_VALUE"""),1)</f>
        <v>1</v>
      </c>
      <c r="L12" s="17"/>
      <c r="M12" s="17"/>
      <c r="N12" s="17"/>
      <c r="O12" s="17"/>
      <c r="P12" s="17"/>
    </row>
    <row r="13" spans="1:16" x14ac:dyDescent="0.2">
      <c r="A13" s="3"/>
      <c r="B13" s="17" t="str">
        <f ca="1">IFERROR(__xludf.DUMMYFUNCTION("""COMPUTED_VALUE"""),"Off Campus 1")</f>
        <v>Off Campus 1</v>
      </c>
      <c r="C13" s="17" t="str">
        <f ca="1">IFERROR(__xludf.DUMMYFUNCTION("""COMPUTED_VALUE"""),"Logan Alexander")</f>
        <v>Logan Alexander</v>
      </c>
      <c r="D13" s="17" t="str">
        <f ca="1">IFERROR(__xludf.DUMMYFUNCTION("""COMPUTED_VALUE"""),"Vision")</f>
        <v>Vision</v>
      </c>
      <c r="E13" s="17">
        <f ca="1">IFERROR(__xludf.DUMMYFUNCTION("""COMPUTED_VALUE"""),1)</f>
        <v>1</v>
      </c>
      <c r="F13" s="17"/>
      <c r="G13" s="17"/>
      <c r="H13" s="17" t="str">
        <f ca="1">IFERROR(__xludf.DUMMYFUNCTION("""COMPUTED_VALUE"""),"Engineering 1")</f>
        <v>Engineering 1</v>
      </c>
      <c r="I13" s="17" t="str">
        <f ca="1">IFERROR(__xludf.DUMMYFUNCTION("""COMPUTED_VALUE"""),"Hudson Barnes")</f>
        <v>Hudson Barnes</v>
      </c>
      <c r="J13" s="17" t="str">
        <f ca="1">IFERROR(__xludf.DUMMYFUNCTION("""COMPUTED_VALUE"""),"Vision")</f>
        <v>Vision</v>
      </c>
      <c r="K13" s="17">
        <f ca="1">IFERROR(__xludf.DUMMYFUNCTION("""COMPUTED_VALUE"""),1)</f>
        <v>1</v>
      </c>
      <c r="L13" s="17"/>
      <c r="M13" s="17"/>
      <c r="N13" s="17"/>
      <c r="O13" s="17"/>
      <c r="P13" s="17"/>
    </row>
    <row r="14" spans="1:16" x14ac:dyDescent="0.2">
      <c r="A14" s="3"/>
      <c r="B14" s="17" t="str">
        <f ca="1">IFERROR(__xludf.DUMMYFUNCTION("""COMPUTED_VALUE"""),"Off Campus 2")</f>
        <v>Off Campus 2</v>
      </c>
      <c r="C14" s="17" t="str">
        <f ca="1">IFERROR(__xludf.DUMMYFUNCTION("""COMPUTED_VALUE"""),"Avery Brown")</f>
        <v>Avery Brown</v>
      </c>
      <c r="D14" s="17"/>
      <c r="E14" s="17">
        <f ca="1">IFERROR(__xludf.DUMMYFUNCTION("""COMPUTED_VALUE"""),1)</f>
        <v>1</v>
      </c>
      <c r="F14" s="17"/>
      <c r="G14" s="17"/>
      <c r="H14" s="17" t="str">
        <f ca="1">IFERROR(__xludf.DUMMYFUNCTION("""COMPUTED_VALUE"""),"Engineering 2")</f>
        <v>Engineering 2</v>
      </c>
      <c r="I14" s="17" t="str">
        <f ca="1">IFERROR(__xludf.DUMMYFUNCTION("""COMPUTED_VALUE"""),"Jonah Ferber")</f>
        <v>Jonah Ferber</v>
      </c>
      <c r="J14" s="17" t="str">
        <f ca="1">IFERROR(__xludf.DUMMYFUNCTION("""COMPUTED_VALUE"""),"Vision")</f>
        <v>Vision</v>
      </c>
      <c r="K14" s="17">
        <f ca="1">IFERROR(__xludf.DUMMYFUNCTION("""COMPUTED_VALUE"""),1)</f>
        <v>1</v>
      </c>
      <c r="L14" s="17"/>
      <c r="M14" s="17"/>
      <c r="N14" s="17"/>
      <c r="O14" s="17"/>
      <c r="P14" s="17"/>
    </row>
    <row r="15" spans="1:16" x14ac:dyDescent="0.2">
      <c r="A15" s="3"/>
      <c r="B15" s="17" t="str">
        <f ca="1">IFERROR(__xludf.DUMMYFUNCTION("""COMPUTED_VALUE"""),"Off Campus 3")</f>
        <v>Off Campus 3</v>
      </c>
      <c r="C15" s="17" t="str">
        <f ca="1">IFERROR(__xludf.DUMMYFUNCTION("""COMPUTED_VALUE"""),"Brooke Tuttle")</f>
        <v>Brooke Tuttle</v>
      </c>
      <c r="D15" s="17" t="str">
        <f ca="1">IFERROR(__xludf.DUMMYFUNCTION("""COMPUTED_VALUE"""),"Vision")</f>
        <v>Vision</v>
      </c>
      <c r="E15" s="17"/>
      <c r="F15" s="17"/>
      <c r="G15" s="17"/>
      <c r="H15" s="17" t="str">
        <f ca="1">IFERROR(__xludf.DUMMYFUNCTION("""COMPUTED_VALUE"""),"Engineering 3")</f>
        <v>Engineering 3</v>
      </c>
      <c r="I15" s="17" t="str">
        <f ca="1">IFERROR(__xludf.DUMMYFUNCTION("""COMPUTED_VALUE"""),"Luke Han")</f>
        <v>Luke Han</v>
      </c>
      <c r="J15" s="17" t="str">
        <f ca="1">IFERROR(__xludf.DUMMYFUNCTION("""COMPUTED_VALUE"""),"Vision")</f>
        <v>Vision</v>
      </c>
      <c r="K15" s="17">
        <f ca="1">IFERROR(__xludf.DUMMYFUNCTION("""COMPUTED_VALUE"""),1)</f>
        <v>1</v>
      </c>
      <c r="L15" s="17"/>
      <c r="M15" s="17"/>
      <c r="N15" s="17"/>
      <c r="O15" s="17"/>
      <c r="P15" s="17"/>
    </row>
    <row r="16" spans="1:16" x14ac:dyDescent="0.2">
      <c r="A16" s="3"/>
      <c r="B16" s="17" t="str">
        <f ca="1">IFERROR(__xludf.DUMMYFUNCTION("""COMPUTED_VALUE"""),"Off Campus 4")</f>
        <v>Off Campus 4</v>
      </c>
      <c r="C16" s="17" t="str">
        <f ca="1">IFERROR(__xludf.DUMMYFUNCTION("""COMPUTED_VALUE"""),"Dylan Cannella")</f>
        <v>Dylan Cannella</v>
      </c>
      <c r="D16" s="17" t="str">
        <f ca="1">IFERROR(__xludf.DUMMYFUNCTION("""COMPUTED_VALUE"""),"Vision")</f>
        <v>Vision</v>
      </c>
      <c r="E16" s="17">
        <f ca="1">IFERROR(__xludf.DUMMYFUNCTION("""COMPUTED_VALUE"""),1)</f>
        <v>1</v>
      </c>
      <c r="F16" s="17"/>
      <c r="G16" s="17"/>
      <c r="H16" s="17" t="str">
        <f ca="1">IFERROR(__xludf.DUMMYFUNCTION("""COMPUTED_VALUE"""),"Engineering 4")</f>
        <v>Engineering 4</v>
      </c>
      <c r="I16" s="17" t="str">
        <f ca="1">IFERROR(__xludf.DUMMYFUNCTION("""COMPUTED_VALUE"""),"Hannah Lockwood")</f>
        <v>Hannah Lockwood</v>
      </c>
      <c r="J16" s="17" t="str">
        <f ca="1">IFERROR(__xludf.DUMMYFUNCTION("""COMPUTED_VALUE"""),"Vision")</f>
        <v>Vision</v>
      </c>
      <c r="K16" s="17">
        <f ca="1">IFERROR(__xludf.DUMMYFUNCTION("""COMPUTED_VALUE"""),1)</f>
        <v>1</v>
      </c>
      <c r="L16" s="17"/>
      <c r="M16" s="17"/>
      <c r="N16" s="17"/>
      <c r="O16" s="17"/>
      <c r="P16" s="17"/>
    </row>
    <row r="17" spans="1:16" x14ac:dyDescent="0.2">
      <c r="A17" s="3"/>
      <c r="B17" s="17" t="str">
        <f ca="1">IFERROR(__xludf.DUMMYFUNCTION("""COMPUTED_VALUE"""),"Off Campus 5")</f>
        <v>Off Campus 5</v>
      </c>
      <c r="C17" s="23" t="str">
        <f ca="1">IFERROR(__xludf.DUMMYFUNCTION("""COMPUTED_VALUE"""),"Taylor Dees")</f>
        <v>Taylor Dees</v>
      </c>
      <c r="D17" s="17" t="str">
        <f ca="1">IFERROR(__xludf.DUMMYFUNCTION("""COMPUTED_VALUE"""),"Vision")</f>
        <v>Vision</v>
      </c>
      <c r="E17" s="17">
        <f ca="1">IFERROR(__xludf.DUMMYFUNCTION("""COMPUTED_VALUE"""),1)</f>
        <v>1</v>
      </c>
      <c r="F17" s="17"/>
      <c r="G17" s="17"/>
      <c r="H17" s="17" t="str">
        <f ca="1">IFERROR(__xludf.DUMMYFUNCTION("""COMPUTED_VALUE"""),"Engineering 5")</f>
        <v>Engineering 5</v>
      </c>
      <c r="I17" s="17" t="str">
        <f ca="1">IFERROR(__xludf.DUMMYFUNCTION("""COMPUTED_VALUE"""),"Shiv Sanghrajka")</f>
        <v>Shiv Sanghrajka</v>
      </c>
      <c r="J17" s="17" t="str">
        <f ca="1">IFERROR(__xludf.DUMMYFUNCTION("""COMPUTED_VALUE"""),"Vision")</f>
        <v>Vision</v>
      </c>
      <c r="K17" s="17">
        <f ca="1">IFERROR(__xludf.DUMMYFUNCTION("""COMPUTED_VALUE"""),1)</f>
        <v>1</v>
      </c>
      <c r="L17" s="17"/>
      <c r="M17" s="17"/>
      <c r="N17" s="17"/>
      <c r="O17" s="17"/>
      <c r="P17" s="17"/>
    </row>
    <row r="18" spans="1:16" x14ac:dyDescent="0.2">
      <c r="A18" s="3"/>
      <c r="B18" s="17" t="str">
        <f ca="1">IFERROR(__xludf.DUMMYFUNCTION("""COMPUTED_VALUE"""),"Off Campus 6")</f>
        <v>Off Campus 6</v>
      </c>
      <c r="C18" s="17" t="str">
        <f ca="1">IFERROR(__xludf.DUMMYFUNCTION("""COMPUTED_VALUE"""),"Cooper Dotson")</f>
        <v>Cooper Dotson</v>
      </c>
      <c r="D18" s="17" t="str">
        <f ca="1">IFERROR(__xludf.DUMMYFUNCTION("""COMPUTED_VALUE"""),"Vision")</f>
        <v>Vision</v>
      </c>
      <c r="E18" s="17">
        <f ca="1">IFERROR(__xludf.DUMMYFUNCTION("""COMPUTED_VALUE"""),1)</f>
        <v>1</v>
      </c>
      <c r="F18" s="17"/>
      <c r="G18" s="17"/>
      <c r="H18" s="17" t="str">
        <f ca="1">IFERROR(__xludf.DUMMYFUNCTION("""COMPUTED_VALUE"""),"Freshman")</f>
        <v>Freshman</v>
      </c>
      <c r="I18" s="17" t="str">
        <f ca="1">IFERROR(__xludf.DUMMYFUNCTION("""COMPUTED_VALUE"""),"Jackson Burch")</f>
        <v>Jackson Burch</v>
      </c>
      <c r="J18" s="17" t="str">
        <f ca="1">IFERROR(__xludf.DUMMYFUNCTION("""COMPUTED_VALUE"""),"Vision")</f>
        <v>Vision</v>
      </c>
      <c r="K18" s="17">
        <f ca="1">IFERROR(__xludf.DUMMYFUNCTION("""COMPUTED_VALUE"""),1)</f>
        <v>1</v>
      </c>
      <c r="L18" s="17"/>
      <c r="M18" s="17"/>
      <c r="N18" s="17"/>
      <c r="O18" s="17"/>
      <c r="P18" s="17"/>
    </row>
    <row r="19" spans="1:16" x14ac:dyDescent="0.2">
      <c r="A19" s="3"/>
      <c r="B19" s="17" t="str">
        <f ca="1">IFERROR(__xludf.DUMMYFUNCTION("""COMPUTED_VALUE"""),"Off Campus 7")</f>
        <v>Off Campus 7</v>
      </c>
      <c r="C19" s="17" t="str">
        <f ca="1">IFERROR(__xludf.DUMMYFUNCTION("""COMPUTED_VALUE"""),"Kate Finfrock")</f>
        <v>Kate Finfrock</v>
      </c>
      <c r="D19" s="17" t="str">
        <f ca="1">IFERROR(__xludf.DUMMYFUNCTION("""COMPUTED_VALUE"""),"Vision")</f>
        <v>Vision</v>
      </c>
      <c r="E19" s="17">
        <f ca="1">IFERROR(__xludf.DUMMYFUNCTION("""COMPUTED_VALUE"""),1)</f>
        <v>1</v>
      </c>
      <c r="F19" s="17"/>
      <c r="G19" s="17"/>
      <c r="H19" s="17" t="str">
        <f ca="1">IFERROR(__xludf.DUMMYFUNCTION("""COMPUTED_VALUE"""),"Graduate 1")</f>
        <v>Graduate 1</v>
      </c>
      <c r="I19" s="17" t="str">
        <f ca="1">IFERROR(__xludf.DUMMYFUNCTION("""COMPUTED_VALUE"""),"VACANT")</f>
        <v>VACANT</v>
      </c>
      <c r="J19" s="17"/>
      <c r="K19" s="17"/>
      <c r="L19" s="17"/>
      <c r="M19" s="17"/>
      <c r="N19" s="17"/>
      <c r="O19" s="17"/>
      <c r="P19" s="17"/>
    </row>
    <row r="20" spans="1:16" x14ac:dyDescent="0.2">
      <c r="A20" s="3"/>
      <c r="B20" s="17" t="str">
        <f ca="1">IFERROR(__xludf.DUMMYFUNCTION("""COMPUTED_VALUE"""),"Off Campus 8")</f>
        <v>Off Campus 8</v>
      </c>
      <c r="C20" s="23" t="str">
        <f ca="1">IFERROR(__xludf.DUMMYFUNCTION("""COMPUTED_VALUE"""),"Ashwin Goyal")</f>
        <v>Ashwin Goyal</v>
      </c>
      <c r="D20" s="17" t="str">
        <f ca="1">IFERROR(__xludf.DUMMYFUNCTION("""COMPUTED_VALUE"""),"Vision")</f>
        <v>Vision</v>
      </c>
      <c r="E20" s="17">
        <f ca="1">IFERROR(__xludf.DUMMYFUNCTION("""COMPUTED_VALUE"""),1)</f>
        <v>1</v>
      </c>
      <c r="F20" s="17"/>
      <c r="G20" s="17"/>
      <c r="H20" s="17" t="str">
        <f ca="1">IFERROR(__xludf.DUMMYFUNCTION("""COMPUTED_VALUE"""),"Graduate 2")</f>
        <v>Graduate 2</v>
      </c>
      <c r="I20" s="17" t="str">
        <f ca="1">IFERROR(__xludf.DUMMYFUNCTION("""COMPUTED_VALUE"""),"Lexi Bazen")</f>
        <v>Lexi Bazen</v>
      </c>
      <c r="J20" s="17" t="str">
        <f ca="1">IFERROR(__xludf.DUMMYFUNCTION("""COMPUTED_VALUE"""),"Vision")</f>
        <v>Vision</v>
      </c>
      <c r="K20" s="17">
        <f ca="1">IFERROR(__xludf.DUMMYFUNCTION("""COMPUTED_VALUE"""),1)</f>
        <v>1</v>
      </c>
      <c r="L20" s="17"/>
      <c r="M20" s="17"/>
      <c r="N20" s="17"/>
      <c r="O20" s="17"/>
      <c r="P20" s="17"/>
    </row>
    <row r="21" spans="1:16" x14ac:dyDescent="0.2">
      <c r="A21" s="3"/>
      <c r="B21" s="17" t="str">
        <f ca="1">IFERROR(__xludf.DUMMYFUNCTION("""COMPUTED_VALUE"""),"Off Campus 9")</f>
        <v>Off Campus 9</v>
      </c>
      <c r="C21" s="17" t="str">
        <f ca="1">IFERROR(__xludf.DUMMYFUNCTION("""COMPUTED_VALUE"""),"Rylan Mitchell")</f>
        <v>Rylan Mitchell</v>
      </c>
      <c r="D21" s="17" t="str">
        <f ca="1">IFERROR(__xludf.DUMMYFUNCTION("""COMPUTED_VALUE"""),"Vision")</f>
        <v>Vision</v>
      </c>
      <c r="E21" s="17"/>
      <c r="F21" s="17"/>
      <c r="G21" s="17"/>
      <c r="H21" s="17" t="str">
        <f ca="1">IFERROR(__xludf.DUMMYFUNCTION("""COMPUTED_VALUE"""),"Graduate 3")</f>
        <v>Graduate 3</v>
      </c>
      <c r="I21" s="17" t="str">
        <f ca="1">IFERROR(__xludf.DUMMYFUNCTION("""COMPUTED_VALUE"""),"Alesandro Cafferata")</f>
        <v>Alesandro Cafferata</v>
      </c>
      <c r="J21" s="17" t="str">
        <f ca="1">IFERROR(__xludf.DUMMYFUNCTION("""COMPUTED_VALUE"""),"Vision")</f>
        <v>Vision</v>
      </c>
      <c r="K21" s="17">
        <f ca="1">IFERROR(__xludf.DUMMYFUNCTION("""COMPUTED_VALUE"""),1)</f>
        <v>1</v>
      </c>
      <c r="L21" s="17"/>
      <c r="M21" s="17"/>
      <c r="N21" s="17"/>
      <c r="O21" s="17"/>
      <c r="P21" s="17"/>
    </row>
    <row r="22" spans="1:16" x14ac:dyDescent="0.2">
      <c r="A22" s="3"/>
      <c r="B22" s="17" t="str">
        <f ca="1">IFERROR(__xludf.DUMMYFUNCTION("""COMPUTED_VALUE"""),"Off Campus 10")</f>
        <v>Off Campus 10</v>
      </c>
      <c r="C22" s="23" t="str">
        <f ca="1">IFERROR(__xludf.DUMMYFUNCTION("""COMPUTED_VALUE"""),"Aaron Joshy")</f>
        <v>Aaron Joshy</v>
      </c>
      <c r="D22" s="17" t="str">
        <f ca="1">IFERROR(__xludf.DUMMYFUNCTION("""COMPUTED_VALUE"""),"Vision")</f>
        <v>Vision</v>
      </c>
      <c r="E22" s="17">
        <f ca="1">IFERROR(__xludf.DUMMYFUNCTION("""COMPUTED_VALUE"""),1)</f>
        <v>1</v>
      </c>
      <c r="F22" s="17"/>
      <c r="G22" s="17"/>
      <c r="H22" s="17" t="str">
        <f ca="1">IFERROR(__xludf.DUMMYFUNCTION("""COMPUTED_VALUE"""),"Graduate 4")</f>
        <v>Graduate 4</v>
      </c>
      <c r="I22" s="17" t="str">
        <f ca="1">IFERROR(__xludf.DUMMYFUNCTION("""COMPUTED_VALUE"""),"Neal Chauhan")</f>
        <v>Neal Chauhan</v>
      </c>
      <c r="J22" s="17" t="str">
        <f ca="1">IFERROR(__xludf.DUMMYFUNCTION("""COMPUTED_VALUE"""),"Vision")</f>
        <v>Vision</v>
      </c>
      <c r="K22" s="17">
        <f ca="1">IFERROR(__xludf.DUMMYFUNCTION("""COMPUTED_VALUE"""),1)</f>
        <v>1</v>
      </c>
      <c r="L22" s="17"/>
      <c r="M22" s="17"/>
      <c r="N22" s="17"/>
      <c r="O22" s="17"/>
      <c r="P22" s="17"/>
    </row>
    <row r="23" spans="1:16" x14ac:dyDescent="0.2">
      <c r="A23" s="3"/>
      <c r="B23" s="17" t="str">
        <f ca="1">IFERROR(__xludf.DUMMYFUNCTION("""COMPUTED_VALUE"""),"Off Campus 11")</f>
        <v>Off Campus 11</v>
      </c>
      <c r="C23" s="23" t="str">
        <f ca="1">IFERROR(__xludf.DUMMYFUNCTION("""COMPUTED_VALUE"""),"Tristan Khajavi")</f>
        <v>Tristan Khajavi</v>
      </c>
      <c r="D23" s="17" t="str">
        <f ca="1">IFERROR(__xludf.DUMMYFUNCTION("""COMPUTED_VALUE"""),"Vision")</f>
        <v>Vision</v>
      </c>
      <c r="E23" s="17">
        <f ca="1">IFERROR(__xludf.DUMMYFUNCTION("""COMPUTED_VALUE"""),1)</f>
        <v>1</v>
      </c>
      <c r="F23" s="17"/>
      <c r="G23" s="17"/>
      <c r="H23" s="17" t="str">
        <f ca="1">IFERROR(__xludf.DUMMYFUNCTION("""COMPUTED_VALUE"""),"Graduate 5")</f>
        <v>Graduate 5</v>
      </c>
      <c r="I23" s="17" t="str">
        <f ca="1">IFERROR(__xludf.DUMMYFUNCTION("""COMPUTED_VALUE"""),"Casey Foran")</f>
        <v>Casey Foran</v>
      </c>
      <c r="J23" s="17"/>
      <c r="K23" s="17"/>
      <c r="L23" s="17"/>
      <c r="M23" s="17"/>
      <c r="N23" s="17"/>
      <c r="O23" s="17"/>
      <c r="P23" s="17"/>
    </row>
    <row r="24" spans="1:16" x14ac:dyDescent="0.2">
      <c r="A24" s="3"/>
      <c r="B24" s="17" t="str">
        <f ca="1">IFERROR(__xludf.DUMMYFUNCTION("""COMPUTED_VALUE"""),"Off Campus 12")</f>
        <v>Off Campus 12</v>
      </c>
      <c r="C24" s="17" t="str">
        <f ca="1">IFERROR(__xludf.DUMMYFUNCTION("""COMPUTED_VALUE"""),"Caroline Kim")</f>
        <v>Caroline Kim</v>
      </c>
      <c r="D24" s="17" t="str">
        <f ca="1">IFERROR(__xludf.DUMMYFUNCTION("""COMPUTED_VALUE"""),"Vision")</f>
        <v>Vision</v>
      </c>
      <c r="E24" s="17">
        <f ca="1">IFERROR(__xludf.DUMMYFUNCTION("""COMPUTED_VALUE"""),1)</f>
        <v>1</v>
      </c>
      <c r="F24" s="17"/>
      <c r="G24" s="17"/>
      <c r="H24" s="17" t="str">
        <f ca="1">IFERROR(__xludf.DUMMYFUNCTION("""COMPUTED_VALUE"""),"Graduate 6")</f>
        <v>Graduate 6</v>
      </c>
      <c r="I24" s="17" t="str">
        <f ca="1">IFERROR(__xludf.DUMMYFUNCTION("""COMPUTED_VALUE"""),"Daniela Correa Caselles")</f>
        <v>Daniela Correa Caselles</v>
      </c>
      <c r="J24" s="17" t="str">
        <f ca="1">IFERROR(__xludf.DUMMYFUNCTION("""COMPUTED_VALUE"""),"Vision")</f>
        <v>Vision</v>
      </c>
      <c r="K24" s="17">
        <f ca="1">IFERROR(__xludf.DUMMYFUNCTION("""COMPUTED_VALUE"""),1)</f>
        <v>1</v>
      </c>
      <c r="L24" s="17"/>
      <c r="M24" s="17"/>
      <c r="N24" s="17"/>
      <c r="O24" s="17"/>
      <c r="P24" s="17"/>
    </row>
    <row r="25" spans="1:16" x14ac:dyDescent="0.2">
      <c r="A25" s="3"/>
      <c r="B25" s="17" t="str">
        <f ca="1">IFERROR(__xludf.DUMMYFUNCTION("""COMPUTED_VALUE"""),"Off Campus 13")</f>
        <v>Off Campus 13</v>
      </c>
      <c r="C25" s="17" t="str">
        <f ca="1">IFERROR(__xludf.DUMMYFUNCTION("""COMPUTED_VALUE"""),"Drew Lanier")</f>
        <v>Drew Lanier</v>
      </c>
      <c r="D25" s="17" t="str">
        <f ca="1">IFERROR(__xludf.DUMMYFUNCTION("""COMPUTED_VALUE"""),"Vision")</f>
        <v>Vision</v>
      </c>
      <c r="E25" s="17">
        <f ca="1">IFERROR(__xludf.DUMMYFUNCTION("""COMPUTED_VALUE"""),1)</f>
        <v>1</v>
      </c>
      <c r="F25" s="17"/>
      <c r="G25" s="17"/>
      <c r="H25" s="17" t="str">
        <f ca="1">IFERROR(__xludf.DUMMYFUNCTION("""COMPUTED_VALUE"""),"Graduate 7")</f>
        <v>Graduate 7</v>
      </c>
      <c r="I25" s="17" t="str">
        <f ca="1">IFERROR(__xludf.DUMMYFUNCTION("""COMPUTED_VALUE"""),"Nicholas Filannino")</f>
        <v>Nicholas Filannino</v>
      </c>
      <c r="J25" s="17" t="str">
        <f ca="1">IFERROR(__xludf.DUMMYFUNCTION("""COMPUTED_VALUE"""),"Vision")</f>
        <v>Vision</v>
      </c>
      <c r="K25" s="17">
        <f ca="1">IFERROR(__xludf.DUMMYFUNCTION("""COMPUTED_VALUE"""),1)</f>
        <v>1</v>
      </c>
      <c r="L25" s="17"/>
      <c r="M25" s="17"/>
      <c r="N25" s="17"/>
      <c r="O25" s="17"/>
      <c r="P25" s="17"/>
    </row>
    <row r="26" spans="1:16" x14ac:dyDescent="0.2">
      <c r="A26" s="3"/>
      <c r="B26" s="17" t="str">
        <f ca="1">IFERROR(__xludf.DUMMYFUNCTION("""COMPUTED_VALUE"""),"Off Campus 14")</f>
        <v>Off Campus 14</v>
      </c>
      <c r="C26" s="17" t="str">
        <f ca="1">IFERROR(__xludf.DUMMYFUNCTION("""COMPUTED_VALUE"""),"Preston Levy")</f>
        <v>Preston Levy</v>
      </c>
      <c r="D26" s="17" t="str">
        <f ca="1">IFERROR(__xludf.DUMMYFUNCTION("""COMPUTED_VALUE"""),"Vision")</f>
        <v>Vision</v>
      </c>
      <c r="E26" s="17">
        <f ca="1">IFERROR(__xludf.DUMMYFUNCTION("""COMPUTED_VALUE"""),1)</f>
        <v>1</v>
      </c>
      <c r="F26" s="17"/>
      <c r="G26" s="17"/>
      <c r="H26" s="17" t="str">
        <f ca="1">IFERROR(__xludf.DUMMYFUNCTION("""COMPUTED_VALUE"""),"Graduate 8")</f>
        <v>Graduate 8</v>
      </c>
      <c r="I26" s="17" t="str">
        <f ca="1">IFERROR(__xludf.DUMMYFUNCTION("""COMPUTED_VALUE"""),"Adam Herdman")</f>
        <v>Adam Herdman</v>
      </c>
      <c r="J26" s="17" t="str">
        <f ca="1">IFERROR(__xludf.DUMMYFUNCTION("""COMPUTED_VALUE"""),"Vision")</f>
        <v>Vision</v>
      </c>
      <c r="K26" s="17">
        <f ca="1">IFERROR(__xludf.DUMMYFUNCTION("""COMPUTED_VALUE"""),1)</f>
        <v>1</v>
      </c>
      <c r="L26" s="17"/>
      <c r="M26" s="17"/>
      <c r="N26" s="17"/>
      <c r="O26" s="17"/>
      <c r="P26" s="17"/>
    </row>
    <row r="27" spans="1:16" x14ac:dyDescent="0.2">
      <c r="A27" s="3"/>
      <c r="B27" s="17" t="str">
        <f ca="1">IFERROR(__xludf.DUMMYFUNCTION("""COMPUTED_VALUE"""),"Off Campus 15")</f>
        <v>Off Campus 15</v>
      </c>
      <c r="C27" s="17" t="str">
        <f ca="1">IFERROR(__xludf.DUMMYFUNCTION("""COMPUTED_VALUE"""),"Matthew Lewis")</f>
        <v>Matthew Lewis</v>
      </c>
      <c r="D27" s="17" t="str">
        <f ca="1">IFERROR(__xludf.DUMMYFUNCTION("""COMPUTED_VALUE"""),"Vision")</f>
        <v>Vision</v>
      </c>
      <c r="E27" s="17">
        <f ca="1">IFERROR(__xludf.DUMMYFUNCTION("""COMPUTED_VALUE"""),1)</f>
        <v>1</v>
      </c>
      <c r="F27" s="17"/>
      <c r="G27" s="17"/>
      <c r="H27" s="17" t="str">
        <f ca="1">IFERROR(__xludf.DUMMYFUNCTION("""COMPUTED_VALUE"""),"Graduate 9")</f>
        <v>Graduate 9</v>
      </c>
      <c r="I27" s="17" t="str">
        <f ca="1">IFERROR(__xludf.DUMMYFUNCTION("""COMPUTED_VALUE"""),"Ali Mahmoudi")</f>
        <v>Ali Mahmoudi</v>
      </c>
      <c r="J27" s="17" t="str">
        <f ca="1">IFERROR(__xludf.DUMMYFUNCTION("""COMPUTED_VALUE"""),"Vision")</f>
        <v>Vision</v>
      </c>
      <c r="K27" s="17">
        <f ca="1">IFERROR(__xludf.DUMMYFUNCTION("""COMPUTED_VALUE"""),1)</f>
        <v>1</v>
      </c>
      <c r="L27" s="17"/>
      <c r="M27" s="17"/>
      <c r="N27" s="17"/>
      <c r="O27" s="17"/>
      <c r="P27" s="17"/>
    </row>
    <row r="28" spans="1:16" x14ac:dyDescent="0.2">
      <c r="A28" s="3"/>
      <c r="B28" s="17" t="str">
        <f ca="1">IFERROR(__xludf.DUMMYFUNCTION("""COMPUTED_VALUE"""),"Off Campus 16")</f>
        <v>Off Campus 16</v>
      </c>
      <c r="C28" s="17" t="str">
        <f ca="1">IFERROR(__xludf.DUMMYFUNCTION("""COMPUTED_VALUE"""),"Mandy Liu")</f>
        <v>Mandy Liu</v>
      </c>
      <c r="D28" s="17" t="str">
        <f ca="1">IFERROR(__xludf.DUMMYFUNCTION("""COMPUTED_VALUE"""),"Vision")</f>
        <v>Vision</v>
      </c>
      <c r="E28" s="17">
        <f ca="1">IFERROR(__xludf.DUMMYFUNCTION("""COMPUTED_VALUE"""),1)</f>
        <v>1</v>
      </c>
      <c r="F28" s="17"/>
      <c r="G28" s="17"/>
      <c r="H28" s="17" t="str">
        <f ca="1">IFERROR(__xludf.DUMMYFUNCTION("""COMPUTED_VALUE"""),"Graduate 10")</f>
        <v>Graduate 10</v>
      </c>
      <c r="I28" s="17" t="str">
        <f ca="1">IFERROR(__xludf.DUMMYFUNCTION("""COMPUTED_VALUE"""),"Parker Robinson")</f>
        <v>Parker Robinson</v>
      </c>
      <c r="J28" s="17" t="str">
        <f ca="1">IFERROR(__xludf.DUMMYFUNCTION("""COMPUTED_VALUE"""),"Vision")</f>
        <v>Vision</v>
      </c>
      <c r="K28" s="17">
        <f ca="1">IFERROR(__xludf.DUMMYFUNCTION("""COMPUTED_VALUE"""),1)</f>
        <v>1</v>
      </c>
      <c r="L28" s="17"/>
      <c r="M28" s="17"/>
      <c r="N28" s="17"/>
      <c r="O28" s="17"/>
      <c r="P28" s="17"/>
    </row>
    <row r="29" spans="1:16" x14ac:dyDescent="0.2">
      <c r="A29" s="3"/>
      <c r="B29" s="17" t="str">
        <f ca="1">IFERROR(__xludf.DUMMYFUNCTION("""COMPUTED_VALUE"""),"Off Campus 17")</f>
        <v>Off Campus 17</v>
      </c>
      <c r="C29" s="17" t="str">
        <f ca="1">IFERROR(__xludf.DUMMYFUNCTION("""COMPUTED_VALUE"""),"Mel Maguina-Perez")</f>
        <v>Mel Maguina-Perez</v>
      </c>
      <c r="D29" s="17" t="str">
        <f ca="1">IFERROR(__xludf.DUMMYFUNCTION("""COMPUTED_VALUE"""),"Vision")</f>
        <v>Vision</v>
      </c>
      <c r="E29" s="17">
        <f ca="1">IFERROR(__xludf.DUMMYFUNCTION("""COMPUTED_VALUE"""),1)</f>
        <v>1</v>
      </c>
      <c r="F29" s="17"/>
      <c r="G29" s="17"/>
      <c r="H29" s="17" t="str">
        <f ca="1">IFERROR(__xludf.DUMMYFUNCTION("""COMPUTED_VALUE"""),"Graduate 11")</f>
        <v>Graduate 11</v>
      </c>
      <c r="I29" s="17" t="str">
        <f ca="1">IFERROR(__xludf.DUMMYFUNCTION("""COMPUTED_VALUE"""),"VACANT")</f>
        <v>VACANT</v>
      </c>
      <c r="J29" s="17"/>
      <c r="K29" s="17"/>
      <c r="L29" s="17"/>
      <c r="M29" s="17"/>
      <c r="N29" s="17"/>
      <c r="O29" s="17"/>
      <c r="P29" s="17"/>
    </row>
    <row r="30" spans="1:16" x14ac:dyDescent="0.2">
      <c r="A30" s="3"/>
      <c r="B30" s="17" t="str">
        <f ca="1">IFERROR(__xludf.DUMMYFUNCTION("""COMPUTED_VALUE"""),"Off Campus 18")</f>
        <v>Off Campus 18</v>
      </c>
      <c r="C30" s="17" t="str">
        <f ca="1">IFERROR(__xludf.DUMMYFUNCTION("""COMPUTED_VALUE"""),"Ella Martin")</f>
        <v>Ella Martin</v>
      </c>
      <c r="D30" s="17" t="str">
        <f ca="1">IFERROR(__xludf.DUMMYFUNCTION("""COMPUTED_VALUE"""),"Vision")</f>
        <v>Vision</v>
      </c>
      <c r="E30" s="17">
        <f ca="1">IFERROR(__xludf.DUMMYFUNCTION("""COMPUTED_VALUE"""),1)</f>
        <v>1</v>
      </c>
      <c r="F30" s="17"/>
      <c r="G30" s="17"/>
      <c r="H30" s="17" t="str">
        <f ca="1">IFERROR(__xludf.DUMMYFUNCTION("""COMPUTED_VALUE"""),"Hamilton")</f>
        <v>Hamilton</v>
      </c>
      <c r="I30" s="17" t="str">
        <f ca="1">IFERROR(__xludf.DUMMYFUNCTION("""COMPUTED_VALUE"""),"Alexandra Jacobson")</f>
        <v>Alexandra Jacobson</v>
      </c>
      <c r="J30" s="17" t="str">
        <f ca="1">IFERROR(__xludf.DUMMYFUNCTION("""COMPUTED_VALUE"""),"Vision")</f>
        <v>Vision</v>
      </c>
      <c r="K30" s="17">
        <f ca="1">IFERROR(__xludf.DUMMYFUNCTION("""COMPUTED_VALUE"""),1)</f>
        <v>1</v>
      </c>
      <c r="L30" s="17"/>
      <c r="M30" s="17"/>
      <c r="N30" s="17"/>
      <c r="O30" s="17"/>
      <c r="P30" s="17"/>
    </row>
    <row r="31" spans="1:16" x14ac:dyDescent="0.2">
      <c r="A31" s="3"/>
      <c r="B31" s="17" t="str">
        <f ca="1">IFERROR(__xludf.DUMMYFUNCTION("""COMPUTED_VALUE"""),"Off Campus 19")</f>
        <v>Off Campus 19</v>
      </c>
      <c r="C31" s="23" t="str">
        <f ca="1">IFERROR(__xludf.DUMMYFUNCTION("""COMPUTED_VALUE"""),"Abigail Melamed")</f>
        <v>Abigail Melamed</v>
      </c>
      <c r="D31" s="17" t="str">
        <f ca="1">IFERROR(__xludf.DUMMYFUNCTION("""COMPUTED_VALUE"""),"Vision")</f>
        <v>Vision</v>
      </c>
      <c r="E31" s="17">
        <f ca="1">IFERROR(__xludf.DUMMYFUNCTION("""COMPUTED_VALUE"""),1)</f>
        <v>1</v>
      </c>
      <c r="F31" s="17"/>
      <c r="G31" s="17"/>
      <c r="H31" s="17" t="str">
        <f ca="1">IFERROR(__xludf.DUMMYFUNCTION("""COMPUTED_VALUE"""),"Health and Human Performance")</f>
        <v>Health and Human Performance</v>
      </c>
      <c r="I31" s="17" t="str">
        <f ca="1">IFERROR(__xludf.DUMMYFUNCTION("""COMPUTED_VALUE"""),"Skye Sterling")</f>
        <v>Skye Sterling</v>
      </c>
      <c r="J31" s="17" t="str">
        <f ca="1">IFERROR(__xludf.DUMMYFUNCTION("""COMPUTED_VALUE"""),"Vision")</f>
        <v>Vision</v>
      </c>
      <c r="K31" s="17">
        <f ca="1">IFERROR(__xludf.DUMMYFUNCTION("""COMPUTED_VALUE"""),1)</f>
        <v>1</v>
      </c>
      <c r="L31" s="17"/>
      <c r="M31" s="17"/>
      <c r="N31" s="17"/>
      <c r="O31" s="17"/>
      <c r="P31" s="17"/>
    </row>
    <row r="32" spans="1:16" x14ac:dyDescent="0.2">
      <c r="A32" s="3"/>
      <c r="B32" s="17" t="str">
        <f ca="1">IFERROR(__xludf.DUMMYFUNCTION("""COMPUTED_VALUE"""),"Off Campus 20")</f>
        <v>Off Campus 20</v>
      </c>
      <c r="C32" s="17" t="str">
        <f ca="1">IFERROR(__xludf.DUMMYFUNCTION("""COMPUTED_VALUE"""),"Keyes Rodriguez")</f>
        <v>Keyes Rodriguez</v>
      </c>
      <c r="D32" s="17" t="str">
        <f ca="1">IFERROR(__xludf.DUMMYFUNCTION("""COMPUTED_VALUE"""),"Vision")</f>
        <v>Vision</v>
      </c>
      <c r="E32" s="17">
        <f ca="1">IFERROR(__xludf.DUMMYFUNCTION("""COMPUTED_VALUE"""),1)</f>
        <v>1</v>
      </c>
      <c r="F32" s="17"/>
      <c r="G32" s="17"/>
      <c r="H32" s="17" t="str">
        <f ca="1">IFERROR(__xludf.DUMMYFUNCTION("""COMPUTED_VALUE"""),"Journalism 1")</f>
        <v>Journalism 1</v>
      </c>
      <c r="I32" s="17" t="str">
        <f ca="1">IFERROR(__xludf.DUMMYFUNCTION("""COMPUTED_VALUE"""),"Macy Meis")</f>
        <v>Macy Meis</v>
      </c>
      <c r="J32" s="17" t="str">
        <f ca="1">IFERROR(__xludf.DUMMYFUNCTION("""COMPUTED_VALUE"""),"Vision")</f>
        <v>Vision</v>
      </c>
      <c r="K32" s="17">
        <f ca="1">IFERROR(__xludf.DUMMYFUNCTION("""COMPUTED_VALUE"""),1)</f>
        <v>1</v>
      </c>
      <c r="L32" s="17"/>
      <c r="M32" s="17"/>
      <c r="N32" s="17"/>
      <c r="O32" s="17"/>
      <c r="P32" s="17"/>
    </row>
    <row r="33" spans="1:16" x14ac:dyDescent="0.2">
      <c r="A33" s="3"/>
      <c r="B33" s="17" t="str">
        <f ca="1">IFERROR(__xludf.DUMMYFUNCTION("""COMPUTED_VALUE"""),"Off Campus 21")</f>
        <v>Off Campus 21</v>
      </c>
      <c r="C33" s="17" t="str">
        <f ca="1">IFERROR(__xludf.DUMMYFUNCTION("""COMPUTED_VALUE"""),"Zoe Metchick")</f>
        <v>Zoe Metchick</v>
      </c>
      <c r="D33" s="17" t="str">
        <f ca="1">IFERROR(__xludf.DUMMYFUNCTION("""COMPUTED_VALUE"""),"Vision")</f>
        <v>Vision</v>
      </c>
      <c r="E33" s="17">
        <f ca="1">IFERROR(__xludf.DUMMYFUNCTION("""COMPUTED_VALUE"""),1)</f>
        <v>1</v>
      </c>
      <c r="F33" s="17"/>
      <c r="G33" s="17"/>
      <c r="H33" s="17" t="str">
        <f ca="1">IFERROR(__xludf.DUMMYFUNCTION("""COMPUTED_VALUE"""),"Journalism 2")</f>
        <v>Journalism 2</v>
      </c>
      <c r="I33" s="17" t="str">
        <f ca="1">IFERROR(__xludf.DUMMYFUNCTION("""COMPUTED_VALUE"""),"Carlee Spellacy")</f>
        <v>Carlee Spellacy</v>
      </c>
      <c r="J33" s="17" t="str">
        <f ca="1">IFERROR(__xludf.DUMMYFUNCTION("""COMPUTED_VALUE"""),"Vision")</f>
        <v>Vision</v>
      </c>
      <c r="K33" s="17">
        <f ca="1">IFERROR(__xludf.DUMMYFUNCTION("""COMPUTED_VALUE"""),1)</f>
        <v>1</v>
      </c>
      <c r="L33" s="17"/>
      <c r="M33" s="17"/>
      <c r="N33" s="17"/>
      <c r="O33" s="17"/>
      <c r="P33" s="17"/>
    </row>
    <row r="34" spans="1:16" x14ac:dyDescent="0.2">
      <c r="A34" s="3"/>
      <c r="B34" s="17" t="str">
        <f ca="1">IFERROR(__xludf.DUMMYFUNCTION("""COMPUTED_VALUE"""),"Off Campus 22")</f>
        <v>Off Campus 22</v>
      </c>
      <c r="C34" s="23" t="str">
        <f ca="1">IFERROR(__xludf.DUMMYFUNCTION("""COMPUTED_VALUE"""),"Ari Meyerowitz")</f>
        <v>Ari Meyerowitz</v>
      </c>
      <c r="D34" s="17" t="str">
        <f ca="1">IFERROR(__xludf.DUMMYFUNCTION("""COMPUTED_VALUE"""),"Vision")</f>
        <v>Vision</v>
      </c>
      <c r="E34" s="17">
        <f ca="1">IFERROR(__xludf.DUMMYFUNCTION("""COMPUTED_VALUE"""),1)</f>
        <v>1</v>
      </c>
      <c r="F34" s="17"/>
      <c r="G34" s="17"/>
      <c r="H34" s="17" t="str">
        <f ca="1">IFERROR(__xludf.DUMMYFUNCTION("""COMPUTED_VALUE"""),"Law")</f>
        <v>Law</v>
      </c>
      <c r="I34" s="17" t="str">
        <f ca="1">IFERROR(__xludf.DUMMYFUNCTION("""COMPUTED_VALUE"""),"Jake Donovan")</f>
        <v>Jake Donovan</v>
      </c>
      <c r="J34" s="17" t="str">
        <f ca="1">IFERROR(__xludf.DUMMYFUNCTION("""COMPUTED_VALUE"""),"Vision")</f>
        <v>Vision</v>
      </c>
      <c r="K34" s="17">
        <f ca="1">IFERROR(__xludf.DUMMYFUNCTION("""COMPUTED_VALUE"""),1)</f>
        <v>1</v>
      </c>
      <c r="L34" s="17"/>
      <c r="M34" s="17"/>
      <c r="N34" s="17"/>
      <c r="O34" s="17"/>
      <c r="P34" s="17"/>
    </row>
    <row r="35" spans="1:16" x14ac:dyDescent="0.2">
      <c r="A35" s="3"/>
      <c r="B35" s="17" t="str">
        <f ca="1">IFERROR(__xludf.DUMMYFUNCTION("""COMPUTED_VALUE"""),"Off Campus 23")</f>
        <v>Off Campus 23</v>
      </c>
      <c r="C35" s="17" t="str">
        <f ca="1">IFERROR(__xludf.DUMMYFUNCTION("""COMPUTED_VALUE"""),"Berkley Morris")</f>
        <v>Berkley Morris</v>
      </c>
      <c r="D35" s="17" t="str">
        <f ca="1">IFERROR(__xludf.DUMMYFUNCTION("""COMPUTED_VALUE"""),"Vision")</f>
        <v>Vision</v>
      </c>
      <c r="E35" s="17">
        <f ca="1">IFERROR(__xludf.DUMMYFUNCTION("""COMPUTED_VALUE"""),1)</f>
        <v>1</v>
      </c>
      <c r="F35" s="17"/>
      <c r="G35" s="17"/>
      <c r="H35" s="17" t="str">
        <f ca="1">IFERROR(__xludf.DUMMYFUNCTION("""COMPUTED_VALUE"""),"Liberal Arts and Sciences 1")</f>
        <v>Liberal Arts and Sciences 1</v>
      </c>
      <c r="I35" s="17" t="str">
        <f ca="1">IFERROR(__xludf.DUMMYFUNCTION("""COMPUTED_VALUE"""),"Taylor Blythe")</f>
        <v>Taylor Blythe</v>
      </c>
      <c r="J35" s="17" t="str">
        <f ca="1">IFERROR(__xludf.DUMMYFUNCTION("""COMPUTED_VALUE"""),"Vision")</f>
        <v>Vision</v>
      </c>
      <c r="K35" s="17">
        <f ca="1">IFERROR(__xludf.DUMMYFUNCTION("""COMPUTED_VALUE"""),1)</f>
        <v>1</v>
      </c>
      <c r="L35" s="17"/>
      <c r="M35" s="17"/>
      <c r="N35" s="17"/>
      <c r="O35" s="17"/>
      <c r="P35" s="17"/>
    </row>
    <row r="36" spans="1:16" x14ac:dyDescent="0.2">
      <c r="A36" s="3"/>
      <c r="B36" s="17" t="str">
        <f ca="1">IFERROR(__xludf.DUMMYFUNCTION("""COMPUTED_VALUE"""),"Off Campus 24")</f>
        <v>Off Campus 24</v>
      </c>
      <c r="C36" s="17" t="str">
        <f ca="1">IFERROR(__xludf.DUMMYFUNCTION("""COMPUTED_VALUE"""),"Molly Murphy")</f>
        <v>Molly Murphy</v>
      </c>
      <c r="D36" s="17" t="str">
        <f ca="1">IFERROR(__xludf.DUMMYFUNCTION("""COMPUTED_VALUE"""),"Vision")</f>
        <v>Vision</v>
      </c>
      <c r="E36" s="17">
        <f ca="1">IFERROR(__xludf.DUMMYFUNCTION("""COMPUTED_VALUE"""),1)</f>
        <v>1</v>
      </c>
      <c r="F36" s="17"/>
      <c r="G36" s="17"/>
      <c r="H36" s="17" t="str">
        <f ca="1">IFERROR(__xludf.DUMMYFUNCTION("""COMPUTED_VALUE"""),"Liberal Arts and Sciences 2")</f>
        <v>Liberal Arts and Sciences 2</v>
      </c>
      <c r="I36" s="17" t="str">
        <f ca="1">IFERROR(__xludf.DUMMYFUNCTION("""COMPUTED_VALUE"""),"Wyatt Clarke")</f>
        <v>Wyatt Clarke</v>
      </c>
      <c r="J36" s="17" t="str">
        <f ca="1">IFERROR(__xludf.DUMMYFUNCTION("""COMPUTED_VALUE"""),"Vision")</f>
        <v>Vision</v>
      </c>
      <c r="K36" s="17">
        <f ca="1">IFERROR(__xludf.DUMMYFUNCTION("""COMPUTED_VALUE"""),1)</f>
        <v>1</v>
      </c>
      <c r="L36" s="17"/>
      <c r="M36" s="17"/>
      <c r="N36" s="17"/>
      <c r="O36" s="17"/>
      <c r="P36" s="17"/>
    </row>
    <row r="37" spans="1:16" x14ac:dyDescent="0.2">
      <c r="A37" s="3"/>
      <c r="B37" s="17" t="str">
        <f ca="1">IFERROR(__xludf.DUMMYFUNCTION("""COMPUTED_VALUE"""),"Off Campus 25")</f>
        <v>Off Campus 25</v>
      </c>
      <c r="C37" s="17" t="str">
        <f ca="1">IFERROR(__xludf.DUMMYFUNCTION("""COMPUTED_VALUE"""),"Michael O'Malley")</f>
        <v>Michael O'Malley</v>
      </c>
      <c r="D37" s="17" t="str">
        <f ca="1">IFERROR(__xludf.DUMMYFUNCTION("""COMPUTED_VALUE"""),"Vision")</f>
        <v>Vision</v>
      </c>
      <c r="E37" s="17">
        <f ca="1">IFERROR(__xludf.DUMMYFUNCTION("""COMPUTED_VALUE"""),1)</f>
        <v>1</v>
      </c>
      <c r="F37" s="17"/>
      <c r="G37" s="17"/>
      <c r="H37" s="17" t="str">
        <f ca="1">IFERROR(__xludf.DUMMYFUNCTION("""COMPUTED_VALUE"""),"Liberal Arts and Sciences 3")</f>
        <v>Liberal Arts and Sciences 3</v>
      </c>
      <c r="I37" s="17" t="str">
        <f ca="1">IFERROR(__xludf.DUMMYFUNCTION("""COMPUTED_VALUE"""),"Phoenix Cumpstone")</f>
        <v>Phoenix Cumpstone</v>
      </c>
      <c r="J37" s="17" t="str">
        <f ca="1">IFERROR(__xludf.DUMMYFUNCTION("""COMPUTED_VALUE"""),"Vision")</f>
        <v>Vision</v>
      </c>
      <c r="K37" s="17">
        <f ca="1">IFERROR(__xludf.DUMMYFUNCTION("""COMPUTED_VALUE"""),1)</f>
        <v>1</v>
      </c>
      <c r="L37" s="17"/>
      <c r="M37" s="17"/>
      <c r="N37" s="17"/>
      <c r="O37" s="17"/>
      <c r="P37" s="17"/>
    </row>
    <row r="38" spans="1:16" x14ac:dyDescent="0.2">
      <c r="A38" s="3"/>
      <c r="B38" s="17" t="str">
        <f ca="1">IFERROR(__xludf.DUMMYFUNCTION("""COMPUTED_VALUE"""),"Off Campus 26")</f>
        <v>Off Campus 26</v>
      </c>
      <c r="C38" s="17" t="str">
        <f ca="1">IFERROR(__xludf.DUMMYFUNCTION("""COMPUTED_VALUE"""),"Joshua Orsey")</f>
        <v>Joshua Orsey</v>
      </c>
      <c r="D38" s="17" t="str">
        <f ca="1">IFERROR(__xludf.DUMMYFUNCTION("""COMPUTED_VALUE"""),"Vision")</f>
        <v>Vision</v>
      </c>
      <c r="E38" s="17">
        <f ca="1">IFERROR(__xludf.DUMMYFUNCTION("""COMPUTED_VALUE"""),1)</f>
        <v>1</v>
      </c>
      <c r="F38" s="17"/>
      <c r="G38" s="17"/>
      <c r="H38" s="17" t="str">
        <f ca="1">IFERROR(__xludf.DUMMYFUNCTION("""COMPUTED_VALUE"""),"Liberal Arts and Sciences 4")</f>
        <v>Liberal Arts and Sciences 4</v>
      </c>
      <c r="I38" s="17" t="str">
        <f ca="1">IFERROR(__xludf.DUMMYFUNCTION("""COMPUTED_VALUE"""),"Nysa Dhamani")</f>
        <v>Nysa Dhamani</v>
      </c>
      <c r="J38" s="17" t="str">
        <f ca="1">IFERROR(__xludf.DUMMYFUNCTION("""COMPUTED_VALUE"""),"Vision")</f>
        <v>Vision</v>
      </c>
      <c r="K38" s="17">
        <f ca="1">IFERROR(__xludf.DUMMYFUNCTION("""COMPUTED_VALUE"""),1)</f>
        <v>1</v>
      </c>
      <c r="L38" s="17"/>
      <c r="M38" s="17"/>
      <c r="N38" s="17"/>
      <c r="O38" s="17"/>
      <c r="P38" s="17"/>
    </row>
    <row r="39" spans="1:16" x14ac:dyDescent="0.2">
      <c r="A39" s="3"/>
      <c r="B39" s="17" t="str">
        <f ca="1">IFERROR(__xludf.DUMMYFUNCTION("""COMPUTED_VALUE"""),"Off Campus 27")</f>
        <v>Off Campus 27</v>
      </c>
      <c r="C39" s="17" t="str">
        <f ca="1">IFERROR(__xludf.DUMMYFUNCTION("""COMPUTED_VALUE"""),"John Pettross")</f>
        <v>John Pettross</v>
      </c>
      <c r="D39" s="17" t="str">
        <f ca="1">IFERROR(__xludf.DUMMYFUNCTION("""COMPUTED_VALUE"""),"Vision")</f>
        <v>Vision</v>
      </c>
      <c r="E39" s="17">
        <f ca="1">IFERROR(__xludf.DUMMYFUNCTION("""COMPUTED_VALUE"""),1)</f>
        <v>1</v>
      </c>
      <c r="F39" s="17"/>
      <c r="G39" s="17"/>
      <c r="H39" s="17" t="str">
        <f ca="1">IFERROR(__xludf.DUMMYFUNCTION("""COMPUTED_VALUE"""),"Liberal Arts and Sciences 5")</f>
        <v>Liberal Arts and Sciences 5</v>
      </c>
      <c r="I39" s="17" t="str">
        <f ca="1">IFERROR(__xludf.DUMMYFUNCTION("""COMPUTED_VALUE"""),"Samantha Fuini")</f>
        <v>Samantha Fuini</v>
      </c>
      <c r="J39" s="17" t="str">
        <f ca="1">IFERROR(__xludf.DUMMYFUNCTION("""COMPUTED_VALUE"""),"Vision")</f>
        <v>Vision</v>
      </c>
      <c r="K39" s="17">
        <f ca="1">IFERROR(__xludf.DUMMYFUNCTION("""COMPUTED_VALUE"""),1)</f>
        <v>1</v>
      </c>
      <c r="L39" s="17"/>
      <c r="M39" s="17"/>
      <c r="N39" s="17"/>
      <c r="O39" s="17"/>
      <c r="P39" s="17"/>
    </row>
    <row r="40" spans="1:16" x14ac:dyDescent="0.2">
      <c r="A40" s="3"/>
      <c r="B40" s="17" t="str">
        <f ca="1">IFERROR(__xludf.DUMMYFUNCTION("""COMPUTED_VALUE"""),"Off Campus 28")</f>
        <v>Off Campus 28</v>
      </c>
      <c r="C40" s="17" t="str">
        <f ca="1">IFERROR(__xludf.DUMMYFUNCTION("""COMPUTED_VALUE"""),"Emma Ramsey")</f>
        <v>Emma Ramsey</v>
      </c>
      <c r="D40" s="17" t="str">
        <f ca="1">IFERROR(__xludf.DUMMYFUNCTION("""COMPUTED_VALUE"""),"Vision")</f>
        <v>Vision</v>
      </c>
      <c r="E40" s="17">
        <f ca="1">IFERROR(__xludf.DUMMYFUNCTION("""COMPUTED_VALUE"""),1)</f>
        <v>1</v>
      </c>
      <c r="F40" s="17"/>
      <c r="G40" s="17"/>
      <c r="H40" s="17" t="str">
        <f ca="1">IFERROR(__xludf.DUMMYFUNCTION("""COMPUTED_VALUE"""),"Liberal Arts and Sciences 6")</f>
        <v>Liberal Arts and Sciences 6</v>
      </c>
      <c r="I40" s="17" t="str">
        <f ca="1">IFERROR(__xludf.DUMMYFUNCTION("""COMPUTED_VALUE"""),"Remi Heyer")</f>
        <v>Remi Heyer</v>
      </c>
      <c r="J40" s="17" t="str">
        <f ca="1">IFERROR(__xludf.DUMMYFUNCTION("""COMPUTED_VALUE"""),"Vision")</f>
        <v>Vision</v>
      </c>
      <c r="K40" s="17">
        <f ca="1">IFERROR(__xludf.DUMMYFUNCTION("""COMPUTED_VALUE"""),1)</f>
        <v>1</v>
      </c>
      <c r="L40" s="17"/>
      <c r="M40" s="17"/>
      <c r="N40" s="17"/>
      <c r="O40" s="17"/>
      <c r="P40" s="17"/>
    </row>
    <row r="41" spans="1:16" x14ac:dyDescent="0.2">
      <c r="A41" s="3"/>
      <c r="B41" s="17" t="str">
        <f ca="1">IFERROR(__xludf.DUMMYFUNCTION("""COMPUTED_VALUE"""),"Off Campus 29")</f>
        <v>Off Campus 29</v>
      </c>
      <c r="C41" s="17" t="str">
        <f ca="1">IFERROR(__xludf.DUMMYFUNCTION("""COMPUTED_VALUE"""),"Matt Rowe")</f>
        <v>Matt Rowe</v>
      </c>
      <c r="D41" s="17" t="str">
        <f ca="1">IFERROR(__xludf.DUMMYFUNCTION("""COMPUTED_VALUE"""),"Vision")</f>
        <v>Vision</v>
      </c>
      <c r="E41" s="17">
        <f ca="1">IFERROR(__xludf.DUMMYFUNCTION("""COMPUTED_VALUE"""),1)</f>
        <v>1</v>
      </c>
      <c r="F41" s="17"/>
      <c r="G41" s="17"/>
      <c r="H41" s="17" t="str">
        <f ca="1">IFERROR(__xludf.DUMMYFUNCTION("""COMPUTED_VALUE"""),"Liberal Arts and Sciences 7")</f>
        <v>Liberal Arts and Sciences 7</v>
      </c>
      <c r="I41" s="17" t="str">
        <f ca="1">IFERROR(__xludf.DUMMYFUNCTION("""COMPUTED_VALUE"""),"VACANT")</f>
        <v>VACANT</v>
      </c>
      <c r="J41" s="17"/>
      <c r="K41" s="17"/>
      <c r="L41" s="17"/>
      <c r="M41" s="17"/>
      <c r="N41" s="17"/>
      <c r="O41" s="17"/>
      <c r="P41" s="17"/>
    </row>
    <row r="42" spans="1:16" x14ac:dyDescent="0.2">
      <c r="A42" s="3"/>
      <c r="B42" s="17" t="str">
        <f ca="1">IFERROR(__xludf.DUMMYFUNCTION("""COMPUTED_VALUE"""),"Off Campus 30")</f>
        <v>Off Campus 30</v>
      </c>
      <c r="C42" s="17" t="str">
        <f ca="1">IFERROR(__xludf.DUMMYFUNCTION("""COMPUTED_VALUE"""),"Aaron Rubaii")</f>
        <v>Aaron Rubaii</v>
      </c>
      <c r="D42" s="17" t="str">
        <f ca="1">IFERROR(__xludf.DUMMYFUNCTION("""COMPUTED_VALUE"""),"Vision")</f>
        <v>Vision</v>
      </c>
      <c r="E42" s="17">
        <f ca="1">IFERROR(__xludf.DUMMYFUNCTION("""COMPUTED_VALUE"""),1)</f>
        <v>1</v>
      </c>
      <c r="F42" s="17"/>
      <c r="G42" s="17"/>
      <c r="H42" s="17" t="str">
        <f ca="1">IFERROR(__xludf.DUMMYFUNCTION("""COMPUTED_VALUE"""),"Liberal Arts and Sciences 8")</f>
        <v>Liberal Arts and Sciences 8</v>
      </c>
      <c r="I42" s="17" t="str">
        <f ca="1">IFERROR(__xludf.DUMMYFUNCTION("""COMPUTED_VALUE"""),"Ryan Snider")</f>
        <v>Ryan Snider</v>
      </c>
      <c r="J42" s="17" t="str">
        <f ca="1">IFERROR(__xludf.DUMMYFUNCTION("""COMPUTED_VALUE"""),"Vision")</f>
        <v>Vision</v>
      </c>
      <c r="K42" s="17">
        <f ca="1">IFERROR(__xludf.DUMMYFUNCTION("""COMPUTED_VALUE"""),1)</f>
        <v>1</v>
      </c>
      <c r="L42" s="17"/>
      <c r="M42" s="17"/>
      <c r="N42" s="17"/>
      <c r="O42" s="17"/>
      <c r="P42" s="17"/>
    </row>
    <row r="43" spans="1:16" x14ac:dyDescent="0.2">
      <c r="A43" s="3"/>
      <c r="B43" s="17" t="str">
        <f ca="1">IFERROR(__xludf.DUMMYFUNCTION("""COMPUTED_VALUE"""),"Off Campus 31")</f>
        <v>Off Campus 31</v>
      </c>
      <c r="C43" s="17" t="str">
        <f ca="1">IFERROR(__xludf.DUMMYFUNCTION("""COMPUTED_VALUE"""),"Maya Sakellarios")</f>
        <v>Maya Sakellarios</v>
      </c>
      <c r="D43" s="17" t="str">
        <f ca="1">IFERROR(__xludf.DUMMYFUNCTION("""COMPUTED_VALUE"""),"Vision")</f>
        <v>Vision</v>
      </c>
      <c r="E43" s="17">
        <f ca="1">IFERROR(__xludf.DUMMYFUNCTION("""COMPUTED_VALUE"""),1)</f>
        <v>1</v>
      </c>
      <c r="F43" s="17"/>
      <c r="G43" s="17"/>
      <c r="H43" s="17" t="str">
        <f ca="1">IFERROR(__xludf.DUMMYFUNCTION("""COMPUTED_VALUE"""),"Medicine")</f>
        <v>Medicine</v>
      </c>
      <c r="I43" s="17" t="str">
        <f ca="1">IFERROR(__xludf.DUMMYFUNCTION("""COMPUTED_VALUE"""),"Noah ""Tom"" Jones")</f>
        <v>Noah "Tom" Jones</v>
      </c>
      <c r="J43" s="17" t="str">
        <f ca="1">IFERROR(__xludf.DUMMYFUNCTION("""COMPUTED_VALUE"""),"Vision")</f>
        <v>Vision</v>
      </c>
      <c r="K43" s="17">
        <f ca="1">IFERROR(__xludf.DUMMYFUNCTION("""COMPUTED_VALUE"""),1)</f>
        <v>1</v>
      </c>
      <c r="L43" s="17"/>
      <c r="M43" s="17"/>
      <c r="N43" s="17"/>
      <c r="O43" s="17"/>
      <c r="P43" s="17"/>
    </row>
    <row r="44" spans="1:16" x14ac:dyDescent="0.2">
      <c r="A44" s="3"/>
      <c r="B44" s="17" t="str">
        <f ca="1">IFERROR(__xludf.DUMMYFUNCTION("""COMPUTED_VALUE"""),"Off Campus 32")</f>
        <v>Off Campus 32</v>
      </c>
      <c r="C44" s="17" t="str">
        <f ca="1">IFERROR(__xludf.DUMMYFUNCTION("""COMPUTED_VALUE"""),"Emma Stein")</f>
        <v>Emma Stein</v>
      </c>
      <c r="D44" s="17" t="str">
        <f ca="1">IFERROR(__xludf.DUMMYFUNCTION("""COMPUTED_VALUE"""),"Vision")</f>
        <v>Vision</v>
      </c>
      <c r="E44" s="17">
        <f ca="1">IFERROR(__xludf.DUMMYFUNCTION("""COMPUTED_VALUE"""),1)</f>
        <v>1</v>
      </c>
      <c r="F44" s="17"/>
      <c r="G44" s="17"/>
      <c r="H44" s="17" t="str">
        <f ca="1">IFERROR(__xludf.DUMMYFUNCTION("""COMPUTED_VALUE"""),"Nursing")</f>
        <v>Nursing</v>
      </c>
      <c r="I44" s="17" t="str">
        <f ca="1">IFERROR(__xludf.DUMMYFUNCTION("""COMPUTED_VALUE"""),"Emily Ohlin Tobuck")</f>
        <v>Emily Ohlin Tobuck</v>
      </c>
      <c r="J44" s="17" t="str">
        <f ca="1">IFERROR(__xludf.DUMMYFUNCTION("""COMPUTED_VALUE"""),"Vision")</f>
        <v>Vision</v>
      </c>
      <c r="K44" s="17">
        <f ca="1">IFERROR(__xludf.DUMMYFUNCTION("""COMPUTED_VALUE"""),1)</f>
        <v>1</v>
      </c>
      <c r="L44" s="17"/>
      <c r="M44" s="17"/>
      <c r="N44" s="17"/>
      <c r="O44" s="17"/>
      <c r="P44" s="17"/>
    </row>
    <row r="45" spans="1:16" x14ac:dyDescent="0.2">
      <c r="A45" s="3"/>
      <c r="B45" s="17" t="str">
        <f ca="1">IFERROR(__xludf.DUMMYFUNCTION("""COMPUTED_VALUE"""),"Off Campus 33")</f>
        <v>Off Campus 33</v>
      </c>
      <c r="C45" s="17" t="str">
        <f ca="1">IFERROR(__xludf.DUMMYFUNCTION("""COMPUTED_VALUE"""),"Ari Strelitz")</f>
        <v>Ari Strelitz</v>
      </c>
      <c r="D45" s="17" t="str">
        <f ca="1">IFERROR(__xludf.DUMMYFUNCTION("""COMPUTED_VALUE"""),"Vision")</f>
        <v>Vision</v>
      </c>
      <c r="E45" s="17">
        <f ca="1">IFERROR(__xludf.DUMMYFUNCTION("""COMPUTED_VALUE"""),1)</f>
        <v>1</v>
      </c>
      <c r="F45" s="17"/>
      <c r="G45" s="17"/>
      <c r="H45" s="17" t="str">
        <f ca="1">IFERROR(__xludf.DUMMYFUNCTION("""COMPUTED_VALUE"""),"Pharmacy")</f>
        <v>Pharmacy</v>
      </c>
      <c r="I45" s="17" t="str">
        <f ca="1">IFERROR(__xludf.DUMMYFUNCTION("""COMPUTED_VALUE"""),"Kuber Chadda")</f>
        <v>Kuber Chadda</v>
      </c>
      <c r="J45" s="17" t="str">
        <f ca="1">IFERROR(__xludf.DUMMYFUNCTION("""COMPUTED_VALUE"""),"Vision")</f>
        <v>Vision</v>
      </c>
      <c r="K45" s="17">
        <f ca="1">IFERROR(__xludf.DUMMYFUNCTION("""COMPUTED_VALUE"""),1)</f>
        <v>1</v>
      </c>
      <c r="L45" s="17"/>
      <c r="M45" s="17"/>
      <c r="N45" s="17"/>
      <c r="O45" s="17"/>
      <c r="P45" s="17"/>
    </row>
    <row r="46" spans="1:16" x14ac:dyDescent="0.2">
      <c r="A46" s="3"/>
      <c r="B46" s="17" t="str">
        <f ca="1">IFERROR(__xludf.DUMMYFUNCTION("""COMPUTED_VALUE"""),"Off Campus 34")</f>
        <v>Off Campus 34</v>
      </c>
      <c r="C46" s="17" t="str">
        <f ca="1">IFERROR(__xludf.DUMMYFUNCTION("""COMPUTED_VALUE"""),"Mackenzie Kurtz")</f>
        <v>Mackenzie Kurtz</v>
      </c>
      <c r="D46" s="17" t="str">
        <f ca="1">IFERROR(__xludf.DUMMYFUNCTION("""COMPUTED_VALUE"""),"Vision")</f>
        <v>Vision</v>
      </c>
      <c r="E46" s="17">
        <f ca="1">IFERROR(__xludf.DUMMYFUNCTION("""COMPUTED_VALUE"""),1)</f>
        <v>1</v>
      </c>
      <c r="F46" s="17"/>
      <c r="G46" s="17"/>
      <c r="H46" s="17" t="str">
        <f ca="1">IFERROR(__xludf.DUMMYFUNCTION("""COMPUTED_VALUE"""),"Public Health and Health Profsssions")</f>
        <v>Public Health and Health Profsssions</v>
      </c>
      <c r="I46" s="17" t="str">
        <f ca="1">IFERROR(__xludf.DUMMYFUNCTION("""COMPUTED_VALUE"""),"Naavya Shah")</f>
        <v>Naavya Shah</v>
      </c>
      <c r="J46" s="17" t="str">
        <f ca="1">IFERROR(__xludf.DUMMYFUNCTION("""COMPUTED_VALUE"""),"Vision")</f>
        <v>Vision</v>
      </c>
      <c r="K46" s="17">
        <f ca="1">IFERROR(__xludf.DUMMYFUNCTION("""COMPUTED_VALUE"""),1)</f>
        <v>1</v>
      </c>
      <c r="L46" s="17"/>
      <c r="M46" s="17"/>
      <c r="N46" s="17"/>
      <c r="O46" s="17"/>
      <c r="P46" s="17"/>
    </row>
    <row r="47" spans="1:16" x14ac:dyDescent="0.2">
      <c r="A47" s="3"/>
      <c r="B47" s="17" t="str">
        <f ca="1">IFERROR(__xludf.DUMMYFUNCTION("""COMPUTED_VALUE"""),"Off Campus 35")</f>
        <v>Off Campus 35</v>
      </c>
      <c r="C47" s="17" t="str">
        <f ca="1">IFERROR(__xludf.DUMMYFUNCTION("""COMPUTED_VALUE"""),"Joshua Yaciuk")</f>
        <v>Joshua Yaciuk</v>
      </c>
      <c r="D47" s="17" t="str">
        <f ca="1">IFERROR(__xludf.DUMMYFUNCTION("""COMPUTED_VALUE"""),"Vision")</f>
        <v>Vision</v>
      </c>
      <c r="E47" s="17">
        <f ca="1">IFERROR(__xludf.DUMMYFUNCTION("""COMPUTED_VALUE"""),1)</f>
        <v>1</v>
      </c>
      <c r="F47" s="17"/>
      <c r="G47" s="17"/>
      <c r="H47" s="17" t="str">
        <f ca="1">IFERROR(__xludf.DUMMYFUNCTION("""COMPUTED_VALUE"""),"Sophomore 1")</f>
        <v>Sophomore 1</v>
      </c>
      <c r="I47" s="17" t="str">
        <f ca="1">IFERROR(__xludf.DUMMYFUNCTION("""COMPUTED_VALUE"""),"Berkeley Morris")</f>
        <v>Berkeley Morris</v>
      </c>
      <c r="J47" s="17" t="str">
        <f ca="1">IFERROR(__xludf.DUMMYFUNCTION("""COMPUTED_VALUE"""),"Vision")</f>
        <v>Vision</v>
      </c>
      <c r="K47" s="17">
        <f ca="1">IFERROR(__xludf.DUMMYFUNCTION("""COMPUTED_VALUE"""),1)</f>
        <v>1</v>
      </c>
      <c r="L47" s="17"/>
      <c r="M47" s="17"/>
      <c r="N47" s="17"/>
      <c r="O47" s="17"/>
      <c r="P47" s="17"/>
    </row>
    <row r="48" spans="1:16" x14ac:dyDescent="0.2">
      <c r="A48" s="3"/>
      <c r="B48" s="17" t="str">
        <f ca="1">IFERROR(__xludf.DUMMYFUNCTION("""COMPUTED_VALUE"""),"Off Campus 36")</f>
        <v>Off Campus 36</v>
      </c>
      <c r="C48" s="17" t="str">
        <f ca="1">IFERROR(__xludf.DUMMYFUNCTION("""COMPUTED_VALUE"""),"Jake Zenkewicz")</f>
        <v>Jake Zenkewicz</v>
      </c>
      <c r="D48" s="17" t="str">
        <f ca="1">IFERROR(__xludf.DUMMYFUNCTION("""COMPUTED_VALUE"""),"Vision")</f>
        <v>Vision</v>
      </c>
      <c r="E48" s="17">
        <f ca="1">IFERROR(__xludf.DUMMYFUNCTION("""COMPUTED_VALUE"""),1)</f>
        <v>1</v>
      </c>
      <c r="F48" s="17"/>
      <c r="G48" s="17"/>
      <c r="H48" s="17" t="str">
        <f ca="1">IFERROR(__xludf.DUMMYFUNCTION("""COMPUTED_VALUE"""),"Sophomore 2")</f>
        <v>Sophomore 2</v>
      </c>
      <c r="I48" s="17" t="str">
        <f ca="1">IFERROR(__xludf.DUMMYFUNCTION("""COMPUTED_VALUE"""),"Sean Spielvogel")</f>
        <v>Sean Spielvogel</v>
      </c>
      <c r="J48" s="17" t="str">
        <f ca="1">IFERROR(__xludf.DUMMYFUNCTION("""COMPUTED_VALUE"""),"Vision")</f>
        <v>Vision</v>
      </c>
      <c r="K48" s="17">
        <f ca="1">IFERROR(__xludf.DUMMYFUNCTION("""COMPUTED_VALUE"""),1)</f>
        <v>1</v>
      </c>
      <c r="L48" s="17"/>
      <c r="M48" s="17"/>
      <c r="N48" s="17"/>
      <c r="O48" s="17"/>
      <c r="P48" s="17"/>
    </row>
    <row r="49" spans="1:17" x14ac:dyDescent="0.2">
      <c r="A49" s="3"/>
      <c r="B49" s="17" t="str">
        <f ca="1">IFERROR(__xludf.DUMMYFUNCTION("""COMPUTED_VALUE"""),"Off Campus 37")</f>
        <v>Off Campus 37</v>
      </c>
      <c r="C49" s="17" t="str">
        <f ca="1">IFERROR(__xludf.DUMMYFUNCTION("""COMPUTED_VALUE"""),"Katelyn Zervoudakis")</f>
        <v>Katelyn Zervoudakis</v>
      </c>
      <c r="D49" s="17" t="str">
        <f ca="1">IFERROR(__xludf.DUMMYFUNCTION("""COMPUTED_VALUE"""),"Vision")</f>
        <v>Vision</v>
      </c>
      <c r="E49" s="17">
        <f ca="1">IFERROR(__xludf.DUMMYFUNCTION("""COMPUTED_VALUE"""),1)</f>
        <v>1</v>
      </c>
      <c r="F49" s="17"/>
      <c r="G49" s="17"/>
      <c r="H49" s="17" t="str">
        <f ca="1">IFERROR(__xludf.DUMMYFUNCTION("""COMPUTED_VALUE"""),"Sophomore 3")</f>
        <v>Sophomore 3</v>
      </c>
      <c r="I49" s="17" t="str">
        <f ca="1">IFERROR(__xludf.DUMMYFUNCTION("""COMPUTED_VALUE"""),"Ava Tedesco")</f>
        <v>Ava Tedesco</v>
      </c>
      <c r="J49" s="17" t="str">
        <f ca="1">IFERROR(__xludf.DUMMYFUNCTION("""COMPUTED_VALUE"""),"Vision")</f>
        <v>Vision</v>
      </c>
      <c r="K49" s="17">
        <f ca="1">IFERROR(__xludf.DUMMYFUNCTION("""COMPUTED_VALUE"""),1)</f>
        <v>1</v>
      </c>
      <c r="L49" s="17"/>
      <c r="M49" s="17"/>
      <c r="N49" s="17"/>
      <c r="O49" s="17"/>
      <c r="P49" s="17"/>
    </row>
    <row r="50" spans="1:17" x14ac:dyDescent="0.2">
      <c r="A50" s="3"/>
      <c r="B50" s="17" t="str">
        <f ca="1">IFERROR(__xludf.DUMMYFUNCTION("""COMPUTED_VALUE"""),"Tolbert")</f>
        <v>Tolbert</v>
      </c>
      <c r="C50" s="17" t="str">
        <f ca="1">IFERROR(__xludf.DUMMYFUNCTION("""COMPUTED_VALUE"""),"Olivia Hudziet")</f>
        <v>Olivia Hudziet</v>
      </c>
      <c r="D50" s="17" t="str">
        <f ca="1">IFERROR(__xludf.DUMMYFUNCTION("""COMPUTED_VALUE"""),"Vision")</f>
        <v>Vision</v>
      </c>
      <c r="E50" s="17">
        <f ca="1">IFERROR(__xludf.DUMMYFUNCTION("""COMPUTED_VALUE"""),1)</f>
        <v>1</v>
      </c>
      <c r="F50" s="17"/>
      <c r="G50" s="17"/>
      <c r="H50" s="17" t="str">
        <f ca="1">IFERROR(__xludf.DUMMYFUNCTION("""COMPUTED_VALUE"""),"Sophomore 4")</f>
        <v>Sophomore 4</v>
      </c>
      <c r="I50" s="17" t="str">
        <f ca="1">IFERROR(__xludf.DUMMYFUNCTION("""COMPUTED_VALUE"""),"Tyler Wyman")</f>
        <v>Tyler Wyman</v>
      </c>
      <c r="J50" s="17" t="str">
        <f ca="1">IFERROR(__xludf.DUMMYFUNCTION("""COMPUTED_VALUE"""),"Vision")</f>
        <v>Vision</v>
      </c>
      <c r="K50" s="17">
        <f ca="1">IFERROR(__xludf.DUMMYFUNCTION("""COMPUTED_VALUE"""),1)</f>
        <v>1</v>
      </c>
      <c r="L50" s="17"/>
      <c r="M50" s="17"/>
      <c r="N50" s="17"/>
      <c r="O50" s="17"/>
      <c r="P50" s="17"/>
    </row>
    <row r="51" spans="1:17" x14ac:dyDescent="0.2">
      <c r="A51" s="3"/>
      <c r="B51" s="17" t="str">
        <f ca="1">IFERROR(__xludf.DUMMYFUNCTION("""COMPUTED_VALUE"""),"Yulee")</f>
        <v>Yulee</v>
      </c>
      <c r="C51" s="17" t="str">
        <f ca="1">IFERROR(__xludf.DUMMYFUNCTION("""COMPUTED_VALUE"""),"Calila Thalji")</f>
        <v>Calila Thalji</v>
      </c>
      <c r="D51" s="17" t="str">
        <f ca="1">IFERROR(__xludf.DUMMYFUNCTION("""COMPUTED_VALUE"""),"Vision")</f>
        <v>Vision</v>
      </c>
      <c r="E51" s="17">
        <f ca="1">IFERROR(__xludf.DUMMYFUNCTION("""COMPUTED_VALUE"""),1)</f>
        <v>1</v>
      </c>
      <c r="F51" s="17"/>
      <c r="G51" s="17"/>
      <c r="H51" s="17" t="str">
        <f ca="1">IFERROR(__xludf.DUMMYFUNCTION("""COMPUTED_VALUE"""),"Veterinary Medicine")</f>
        <v>Veterinary Medicine</v>
      </c>
      <c r="I51" s="17" t="str">
        <f ca="1">IFERROR(__xludf.DUMMYFUNCTION("""COMPUTED_VALUE"""),"Maria Belen Ugarte Marin")</f>
        <v>Maria Belen Ugarte Marin</v>
      </c>
      <c r="J51" s="17" t="str">
        <f ca="1">IFERROR(__xludf.DUMMYFUNCTION("""COMPUTED_VALUE"""),"Vision")</f>
        <v>Vision</v>
      </c>
      <c r="K51" s="17">
        <f ca="1">IFERROR(__xludf.DUMMYFUNCTION("""COMPUTED_VALUE"""),1)</f>
        <v>1</v>
      </c>
      <c r="L51" s="17"/>
      <c r="M51" s="17"/>
      <c r="N51" s="17"/>
      <c r="O51" s="17"/>
      <c r="P51" s="17"/>
    </row>
    <row r="52" spans="1:17" x14ac:dyDescent="0.2">
      <c r="A52" s="3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</row>
  </sheetData>
  <mergeCells count="1">
    <mergeCell ref="A52:Q52"/>
  </mergeCells>
  <conditionalFormatting sqref="C2:C51 K2:K51">
    <cfRule type="containsText" dxfId="1" priority="2" operator="containsText" text="Vacant">
      <formula>NOT(ISERROR(SEARCH(("Vacant"),(C2))))</formula>
    </cfRule>
  </conditionalFormatting>
  <conditionalFormatting sqref="D1:D51 L1:L51">
    <cfRule type="containsText" dxfId="0" priority="1" operator="containsText" text="Vision">
      <formula>NOT(ISERROR(SEARCH(("Vision"),(D1))))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N34"/>
  <sheetViews>
    <sheetView workbookViewId="0">
      <selection sqref="A1:C1"/>
    </sheetView>
  </sheetViews>
  <sheetFormatPr defaultColWidth="12.5703125" defaultRowHeight="15.75" customHeight="1" x14ac:dyDescent="0.2"/>
  <cols>
    <col min="2" max="2" width="14.140625" customWidth="1"/>
    <col min="6" max="6" width="16.140625" customWidth="1"/>
  </cols>
  <sheetData>
    <row r="1" spans="1:14" x14ac:dyDescent="0.2">
      <c r="A1" s="40" t="str">
        <f ca="1">IFERROR(__xludf.DUMMYFUNCTION("IMPORTRANGE(""https://docs.google.com/spreadsheets/d/1AKxrHgELIIb-Dtoj1uzpxV5ErDfrv6xguaLmHZyTvsI/edit?gid=1002572741#gid=1002572741"", ""COMMITTEES!A1:N34"")"),"Budget and Appropriations")</f>
        <v>Budget and Appropriations</v>
      </c>
      <c r="B1" s="41"/>
      <c r="C1" s="42"/>
      <c r="D1" s="3" t="str">
        <f ca="1">IFERROR(__xludf.DUMMYFUNCTION("""COMPUTED_VALUE"""),"Information and Communication")</f>
        <v>Information and Communication</v>
      </c>
      <c r="E1" s="43"/>
      <c r="F1" s="41"/>
      <c r="G1" s="42"/>
      <c r="H1" s="3"/>
      <c r="I1" s="44"/>
      <c r="J1" s="35"/>
      <c r="K1" s="35"/>
      <c r="L1" s="35"/>
      <c r="M1" s="35"/>
      <c r="N1" s="35"/>
    </row>
    <row r="2" spans="1:14" x14ac:dyDescent="0.2">
      <c r="A2" s="24" t="str">
        <f ca="1">IFERROR(__xludf.DUMMYFUNCTION("""COMPUTED_VALUE"""),"Chair")</f>
        <v>Chair</v>
      </c>
      <c r="B2" s="25" t="str">
        <f ca="1">IFERROR(__xludf.DUMMYFUNCTION("""COMPUTED_VALUE"""),"Phoenix Cumpstone")</f>
        <v>Phoenix Cumpstone</v>
      </c>
      <c r="C2" s="26"/>
      <c r="D2" s="3" t="str">
        <f ca="1">IFERROR(__xludf.DUMMYFUNCTION("""COMPUTED_VALUE"""),"Chair")</f>
        <v>Chair</v>
      </c>
      <c r="E2" s="24" t="str">
        <f ca="1">IFERROR(__xludf.DUMMYFUNCTION("""COMPUTED_VALUE"""),"Selena Patel")</f>
        <v>Selena Patel</v>
      </c>
      <c r="F2" s="25"/>
      <c r="G2" s="26" t="str">
        <f ca="1">IFERROR(__xludf.DUMMYFUNCTION("""COMPUTED_VALUE"""),"Engineering Caucus")</f>
        <v>Engineering Caucus</v>
      </c>
      <c r="H2" s="3"/>
      <c r="I2" s="45" t="str">
        <f ca="1">IFERROR(__xludf.DUMMYFUNCTION("""COMPUTED_VALUE"""),"Business Caucus")</f>
        <v>Business Caucus</v>
      </c>
      <c r="J2" s="38"/>
      <c r="K2" s="45" t="str">
        <f ca="1">IFERROR(__xludf.DUMMYFUNCTION("""COMPUTED_VALUE"""),"Mental Health Caucus")</f>
        <v>Mental Health Caucus</v>
      </c>
      <c r="L2" s="38"/>
      <c r="M2" s="45" t="str">
        <f ca="1">IFERROR(__xludf.DUMMYFUNCTION("""COMPUTED_VALUE"""),"Hispanic Caucus")</f>
        <v>Hispanic Caucus</v>
      </c>
      <c r="N2" s="38"/>
    </row>
    <row r="3" spans="1:14" x14ac:dyDescent="0.2">
      <c r="A3" s="27" t="str">
        <f ca="1">IFERROR(__xludf.DUMMYFUNCTION("""COMPUTED_VALUE"""),"Vice Chair")</f>
        <v>Vice Chair</v>
      </c>
      <c r="B3" s="28" t="str">
        <f ca="1">IFERROR(__xludf.DUMMYFUNCTION("""COMPUTED_VALUE"""),"Colin Shembekar")</f>
        <v>Colin Shembekar</v>
      </c>
      <c r="C3" s="26"/>
      <c r="D3" s="3" t="str">
        <f ca="1">IFERROR(__xludf.DUMMYFUNCTION("""COMPUTED_VALUE"""),"Vice Chair")</f>
        <v>Vice Chair</v>
      </c>
      <c r="E3" s="27" t="str">
        <f ca="1">IFERROR(__xludf.DUMMYFUNCTION("""COMPUTED_VALUE"""),"Katelyn Zervoudakis")</f>
        <v>Katelyn Zervoudakis</v>
      </c>
      <c r="F3" s="28"/>
      <c r="G3" s="26" t="str">
        <f ca="1">IFERROR(__xludf.DUMMYFUNCTION("""COMPUTED_VALUE"""),"Chair")</f>
        <v>Chair</v>
      </c>
      <c r="H3" s="3" t="str">
        <f ca="1">IFERROR(__xludf.DUMMYFUNCTION("""COMPUTED_VALUE"""),"Jonah Ferber")</f>
        <v>Jonah Ferber</v>
      </c>
      <c r="I3" s="24" t="str">
        <f ca="1">IFERROR(__xludf.DUMMYFUNCTION("""COMPUTED_VALUE"""),"Chair")</f>
        <v>Chair</v>
      </c>
      <c r="J3" s="25" t="str">
        <f ca="1">IFERROR(__xludf.DUMMYFUNCTION("""COMPUTED_VALUE"""),"Rylee Smolenski")</f>
        <v>Rylee Smolenski</v>
      </c>
      <c r="K3" s="24" t="str">
        <f ca="1">IFERROR(__xludf.DUMMYFUNCTION("""COMPUTED_VALUE"""),"Chair")</f>
        <v>Chair</v>
      </c>
      <c r="L3" s="25" t="str">
        <f ca="1">IFERROR(__xludf.DUMMYFUNCTION("""COMPUTED_VALUE"""),"Luke Han")</f>
        <v>Luke Han</v>
      </c>
      <c r="M3" s="24" t="str">
        <f ca="1">IFERROR(__xludf.DUMMYFUNCTION("""COMPUTED_VALUE"""),"Chair")</f>
        <v>Chair</v>
      </c>
      <c r="N3" s="25" t="str">
        <f ca="1">IFERROR(__xludf.DUMMYFUNCTION("""COMPUTED_VALUE"""),"Michael Mayorga")</f>
        <v>Michael Mayorga</v>
      </c>
    </row>
    <row r="4" spans="1:14" x14ac:dyDescent="0.2">
      <c r="A4" s="27" t="str">
        <f ca="1">IFERROR(__xludf.DUMMYFUNCTION("""COMPUTED_VALUE"""),"Seat 1")</f>
        <v>Seat 1</v>
      </c>
      <c r="B4" s="28" t="str">
        <f ca="1">IFERROR(__xludf.DUMMYFUNCTION("""COMPUTED_VALUE"""),"Tristan Khajavi")</f>
        <v>Tristan Khajavi</v>
      </c>
      <c r="C4" s="26"/>
      <c r="D4" s="3" t="str">
        <f ca="1">IFERROR(__xludf.DUMMYFUNCTION("""COMPUTED_VALUE"""),"Seat 1")</f>
        <v>Seat 1</v>
      </c>
      <c r="E4" s="27" t="str">
        <f ca="1">IFERROR(__xludf.DUMMYFUNCTION("""COMPUTED_VALUE"""),"Mykenzie Hancock")</f>
        <v>Mykenzie Hancock</v>
      </c>
      <c r="F4" s="28"/>
      <c r="G4" s="26" t="str">
        <f ca="1">IFERROR(__xludf.DUMMYFUNCTION("""COMPUTED_VALUE"""),"Vice Chair")</f>
        <v>Vice Chair</v>
      </c>
      <c r="H4" s="3" t="str">
        <f ca="1">IFERROR(__xludf.DUMMYFUNCTION("""COMPUTED_VALUE"""),"Hannah Lockwood")</f>
        <v>Hannah Lockwood</v>
      </c>
      <c r="I4" s="27" t="str">
        <f ca="1">IFERROR(__xludf.DUMMYFUNCTION("""COMPUTED_VALUE"""),"Vice Chair")</f>
        <v>Vice Chair</v>
      </c>
      <c r="J4" s="28"/>
      <c r="K4" s="27" t="str">
        <f ca="1">IFERROR(__xludf.DUMMYFUNCTION("""COMPUTED_VALUE"""),"Vice Chair")</f>
        <v>Vice Chair</v>
      </c>
      <c r="L4" s="28"/>
      <c r="M4" s="27" t="str">
        <f ca="1">IFERROR(__xludf.DUMMYFUNCTION("""COMPUTED_VALUE"""),"Vice Chair")</f>
        <v>Vice Chair</v>
      </c>
      <c r="N4" s="28" t="str">
        <f ca="1">IFERROR(__xludf.DUMMYFUNCTION("""COMPUTED_VALUE"""),"Mel Perez")</f>
        <v>Mel Perez</v>
      </c>
    </row>
    <row r="5" spans="1:14" x14ac:dyDescent="0.2">
      <c r="A5" s="27" t="str">
        <f ca="1">IFERROR(__xludf.DUMMYFUNCTION("""COMPUTED_VALUE"""),"Seat 2")</f>
        <v>Seat 2</v>
      </c>
      <c r="B5" s="28" t="str">
        <f ca="1">IFERROR(__xludf.DUMMYFUNCTION("""COMPUTED_VALUE"""),"Emma Ramsey")</f>
        <v>Emma Ramsey</v>
      </c>
      <c r="C5" s="26"/>
      <c r="D5" s="3" t="str">
        <f ca="1">IFERROR(__xludf.DUMMYFUNCTION("""COMPUTED_VALUE"""),"Seat 2")</f>
        <v>Seat 2</v>
      </c>
      <c r="E5" s="27" t="str">
        <f ca="1">IFERROR(__xludf.DUMMYFUNCTION("""COMPUTED_VALUE"""),"Jonah Ferber")</f>
        <v>Jonah Ferber</v>
      </c>
      <c r="F5" s="28"/>
      <c r="G5" s="26" t="str">
        <f ca="1">IFERROR(__xludf.DUMMYFUNCTION("""COMPUTED_VALUE"""),"Seat 1")</f>
        <v>Seat 1</v>
      </c>
      <c r="H5" s="3" t="str">
        <f ca="1">IFERROR(__xludf.DUMMYFUNCTION("""COMPUTED_VALUE"""),"Logan Alexander")</f>
        <v>Logan Alexander</v>
      </c>
      <c r="I5" s="27" t="str">
        <f ca="1">IFERROR(__xludf.DUMMYFUNCTION("""COMPUTED_VALUE"""),"Seat 1")</f>
        <v>Seat 1</v>
      </c>
      <c r="J5" s="28"/>
      <c r="K5" s="27" t="str">
        <f ca="1">IFERROR(__xludf.DUMMYFUNCTION("""COMPUTED_VALUE"""),"Seat 1")</f>
        <v>Seat 1</v>
      </c>
      <c r="L5" s="28" t="str">
        <f ca="1">IFERROR(__xludf.DUMMYFUNCTION("""COMPUTED_VALUE"""),"Benjamin jones")</f>
        <v>Benjamin jones</v>
      </c>
      <c r="M5" s="27" t="str">
        <f ca="1">IFERROR(__xludf.DUMMYFUNCTION("""COMPUTED_VALUE"""),"Seat 1")</f>
        <v>Seat 1</v>
      </c>
      <c r="N5" s="28" t="str">
        <f ca="1">IFERROR(__xludf.DUMMYFUNCTION("""COMPUTED_VALUE"""),"Berkley Morris")</f>
        <v>Berkley Morris</v>
      </c>
    </row>
    <row r="6" spans="1:14" x14ac:dyDescent="0.2">
      <c r="A6" s="27" t="str">
        <f ca="1">IFERROR(__xludf.DUMMYFUNCTION("""COMPUTED_VALUE"""),"Seat 3")</f>
        <v>Seat 3</v>
      </c>
      <c r="B6" s="28" t="str">
        <f ca="1">IFERROR(__xludf.DUMMYFUNCTION("""COMPUTED_VALUE"""),"Ella Martin")</f>
        <v>Ella Martin</v>
      </c>
      <c r="C6" s="26"/>
      <c r="D6" s="3" t="str">
        <f ca="1">IFERROR(__xludf.DUMMYFUNCTION("""COMPUTED_VALUE"""),"Seat 3")</f>
        <v>Seat 3</v>
      </c>
      <c r="E6" s="27" t="str">
        <f ca="1">IFERROR(__xludf.DUMMYFUNCTION("""COMPUTED_VALUE"""),"Matthew Lewis")</f>
        <v>Matthew Lewis</v>
      </c>
      <c r="F6" s="28"/>
      <c r="G6" s="26" t="str">
        <f ca="1">IFERROR(__xludf.DUMMYFUNCTION("""COMPUTED_VALUE"""),"Seat 2")</f>
        <v>Seat 2</v>
      </c>
      <c r="H6" s="3" t="str">
        <f ca="1">IFERROR(__xludf.DUMMYFUNCTION("""COMPUTED_VALUE"""),"Hudson Barnes")</f>
        <v>Hudson Barnes</v>
      </c>
      <c r="I6" s="27" t="str">
        <f ca="1">IFERROR(__xludf.DUMMYFUNCTION("""COMPUTED_VALUE"""),"Seat 2")</f>
        <v>Seat 2</v>
      </c>
      <c r="J6" s="28" t="str">
        <f ca="1">IFERROR(__xludf.DUMMYFUNCTION("""COMPUTED_VALUE"""),"Ashwin Goyal")</f>
        <v>Ashwin Goyal</v>
      </c>
      <c r="K6" s="27" t="str">
        <f ca="1">IFERROR(__xludf.DUMMYFUNCTION("""COMPUTED_VALUE"""),"Seat 2")</f>
        <v>Seat 2</v>
      </c>
      <c r="L6" s="28" t="str">
        <f ca="1">IFERROR(__xludf.DUMMYFUNCTION("""COMPUTED_VALUE"""),"Wyatt Clarke")</f>
        <v>Wyatt Clarke</v>
      </c>
      <c r="M6" s="27" t="str">
        <f ca="1">IFERROR(__xludf.DUMMYFUNCTION("""COMPUTED_VALUE"""),"Seat 2")</f>
        <v>Seat 2</v>
      </c>
      <c r="N6" s="28" t="str">
        <f ca="1">IFERROR(__xludf.DUMMYFUNCTION("""COMPUTED_VALUE"""),"Carlos Salas")</f>
        <v>Carlos Salas</v>
      </c>
    </row>
    <row r="7" spans="1:14" x14ac:dyDescent="0.2">
      <c r="A7" s="27" t="str">
        <f ca="1">IFERROR(__xludf.DUMMYFUNCTION("""COMPUTED_VALUE"""),"Seat 4")</f>
        <v>Seat 4</v>
      </c>
      <c r="B7" s="28" t="str">
        <f ca="1">IFERROR(__xludf.DUMMYFUNCTION("""COMPUTED_VALUE"""),"Dylan Cannella")</f>
        <v>Dylan Cannella</v>
      </c>
      <c r="C7" s="26"/>
      <c r="D7" s="3" t="str">
        <f ca="1">IFERROR(__xludf.DUMMYFUNCTION("""COMPUTED_VALUE"""),"Seat 4")</f>
        <v>Seat 4</v>
      </c>
      <c r="E7" s="27" t="str">
        <f ca="1">IFERROR(__xludf.DUMMYFUNCTION("""COMPUTED_VALUE"""),"Ari Meyerowitz")</f>
        <v>Ari Meyerowitz</v>
      </c>
      <c r="F7" s="28"/>
      <c r="G7" s="26" t="str">
        <f ca="1">IFERROR(__xludf.DUMMYFUNCTION("""COMPUTED_VALUE"""),"Seat 3")</f>
        <v>Seat 3</v>
      </c>
      <c r="H7" s="3" t="str">
        <f ca="1">IFERROR(__xludf.DUMMYFUNCTION("""COMPUTED_VALUE"""),"Cooper Dotson")</f>
        <v>Cooper Dotson</v>
      </c>
      <c r="I7" s="27" t="str">
        <f ca="1">IFERROR(__xludf.DUMMYFUNCTION("""COMPUTED_VALUE"""),"Seat 3")</f>
        <v>Seat 3</v>
      </c>
      <c r="J7" s="28" t="str">
        <f ca="1">IFERROR(__xludf.DUMMYFUNCTION("""COMPUTED_VALUE"""),"Benjamin Jones")</f>
        <v>Benjamin Jones</v>
      </c>
      <c r="K7" s="27" t="str">
        <f ca="1">IFERROR(__xludf.DUMMYFUNCTION("""COMPUTED_VALUE"""),"Seat 3")</f>
        <v>Seat 3</v>
      </c>
      <c r="L7" s="28" t="str">
        <f ca="1">IFERROR(__xludf.DUMMYFUNCTION("""COMPUTED_VALUE"""),"Hudson Barnes")</f>
        <v>Hudson Barnes</v>
      </c>
      <c r="M7" s="27" t="str">
        <f ca="1">IFERROR(__xludf.DUMMYFUNCTION("""COMPUTED_VALUE"""),"Seat 3")</f>
        <v>Seat 3</v>
      </c>
      <c r="N7" s="28" t="str">
        <f ca="1">IFERROR(__xludf.DUMMYFUNCTION("""COMPUTED_VALUE"""),"Nikolas Latorre")</f>
        <v>Nikolas Latorre</v>
      </c>
    </row>
    <row r="8" spans="1:14" x14ac:dyDescent="0.2">
      <c r="A8" s="27" t="str">
        <f ca="1">IFERROR(__xludf.DUMMYFUNCTION("""COMPUTED_VALUE"""),"Seat 5")</f>
        <v>Seat 5</v>
      </c>
      <c r="B8" s="28" t="str">
        <f ca="1">IFERROR(__xludf.DUMMYFUNCTION("""COMPUTED_VALUE"""),"Kate Finfrock")</f>
        <v>Kate Finfrock</v>
      </c>
      <c r="C8" s="26"/>
      <c r="D8" s="3" t="str">
        <f ca="1">IFERROR(__xludf.DUMMYFUNCTION("""COMPUTED_VALUE"""),"Seat 5")</f>
        <v>Seat 5</v>
      </c>
      <c r="E8" s="27" t="str">
        <f ca="1">IFERROR(__xludf.DUMMYFUNCTION("""COMPUTED_VALUE"""),"Carlee Spellacy")</f>
        <v>Carlee Spellacy</v>
      </c>
      <c r="F8" s="28"/>
      <c r="G8" s="26" t="str">
        <f ca="1">IFERROR(__xludf.DUMMYFUNCTION("""COMPUTED_VALUE"""),"Seat 4")</f>
        <v>Seat 4</v>
      </c>
      <c r="H8" s="3" t="str">
        <f ca="1">IFERROR(__xludf.DUMMYFUNCTION("""COMPUTED_VALUE"""),"Luke Han")</f>
        <v>Luke Han</v>
      </c>
      <c r="I8" s="27" t="str">
        <f ca="1">IFERROR(__xludf.DUMMYFUNCTION("""COMPUTED_VALUE"""),"Seat 4")</f>
        <v>Seat 4</v>
      </c>
      <c r="J8" s="28" t="str">
        <f ca="1">IFERROR(__xludf.DUMMYFUNCTION("""COMPUTED_VALUE"""),"Berkley Morris")</f>
        <v>Berkley Morris</v>
      </c>
      <c r="K8" s="27" t="str">
        <f ca="1">IFERROR(__xludf.DUMMYFUNCTION("""COMPUTED_VALUE"""),"Seat 4")</f>
        <v>Seat 4</v>
      </c>
      <c r="L8" s="28" t="str">
        <f ca="1">IFERROR(__xludf.DUMMYFUNCTION("""COMPUTED_VALUE"""),"Caroline Kim")</f>
        <v>Caroline Kim</v>
      </c>
      <c r="M8" s="27" t="str">
        <f ca="1">IFERROR(__xludf.DUMMYFUNCTION("""COMPUTED_VALUE"""),"Seat 4")</f>
        <v>Seat 4</v>
      </c>
      <c r="N8" s="28" t="str">
        <f ca="1">IFERROR(__xludf.DUMMYFUNCTION("""COMPUTED_VALUE"""),"Mandy Liu")</f>
        <v>Mandy Liu</v>
      </c>
    </row>
    <row r="9" spans="1:14" x14ac:dyDescent="0.2">
      <c r="A9" s="27" t="str">
        <f ca="1">IFERROR(__xludf.DUMMYFUNCTION("""COMPUTED_VALUE"""),"Seat 6")</f>
        <v>Seat 6</v>
      </c>
      <c r="B9" s="28" t="str">
        <f ca="1">IFERROR(__xludf.DUMMYFUNCTION("""COMPUTED_VALUE"""),"Cooper Dotson")</f>
        <v>Cooper Dotson</v>
      </c>
      <c r="C9" s="26"/>
      <c r="D9" s="3" t="str">
        <f ca="1">IFERROR(__xludf.DUMMYFUNCTION("""COMPUTED_VALUE"""),"Seat 6")</f>
        <v>Seat 6</v>
      </c>
      <c r="E9" s="27" t="str">
        <f ca="1">IFERROR(__xludf.DUMMYFUNCTION("""COMPUTED_VALUE"""),"Jackson Burch")</f>
        <v>Jackson Burch</v>
      </c>
      <c r="F9" s="28"/>
      <c r="G9" s="26" t="str">
        <f ca="1">IFERROR(__xludf.DUMMYFUNCTION("""COMPUTED_VALUE"""),"Seat 5")</f>
        <v>Seat 5</v>
      </c>
      <c r="H9" s="3" t="str">
        <f ca="1">IFERROR(__xludf.DUMMYFUNCTION("""COMPUTED_VALUE"""),"Drew Lanier")</f>
        <v>Drew Lanier</v>
      </c>
      <c r="I9" s="27" t="str">
        <f ca="1">IFERROR(__xludf.DUMMYFUNCTION("""COMPUTED_VALUE"""),"Seat 5")</f>
        <v>Seat 5</v>
      </c>
      <c r="J9" s="28" t="str">
        <f ca="1">IFERROR(__xludf.DUMMYFUNCTION("""COMPUTED_VALUE"""),"Berkley Morris")</f>
        <v>Berkley Morris</v>
      </c>
      <c r="K9" s="27" t="str">
        <f ca="1">IFERROR(__xludf.DUMMYFUNCTION("""COMPUTED_VALUE"""),"Seat 5")</f>
        <v>Seat 5</v>
      </c>
      <c r="L9" s="28" t="str">
        <f ca="1">IFERROR(__xludf.DUMMYFUNCTION("""COMPUTED_VALUE"""),"Samantha Fuini")</f>
        <v>Samantha Fuini</v>
      </c>
      <c r="M9" s="27" t="str">
        <f ca="1">IFERROR(__xludf.DUMMYFUNCTION("""COMPUTED_VALUE"""),"Seat 5")</f>
        <v>Seat 5</v>
      </c>
      <c r="N9" s="28" t="str">
        <f ca="1">IFERROR(__xludf.DUMMYFUNCTION("""COMPUTED_VALUE"""),"Neal Chauhan")</f>
        <v>Neal Chauhan</v>
      </c>
    </row>
    <row r="10" spans="1:14" x14ac:dyDescent="0.2">
      <c r="A10" s="29" t="str">
        <f ca="1">IFERROR(__xludf.DUMMYFUNCTION("""COMPUTED_VALUE"""),"Seat 7")</f>
        <v>Seat 7</v>
      </c>
      <c r="B10" s="30" t="str">
        <f ca="1">IFERROR(__xludf.DUMMYFUNCTION("""COMPUTED_VALUE"""),"Wyatt Clarke")</f>
        <v>Wyatt Clarke</v>
      </c>
      <c r="C10" s="26"/>
      <c r="D10" s="3" t="str">
        <f ca="1">IFERROR(__xludf.DUMMYFUNCTION("""COMPUTED_VALUE"""),"Seat 7")</f>
        <v>Seat 7</v>
      </c>
      <c r="E10" s="29" t="str">
        <f ca="1">IFERROR(__xludf.DUMMYFUNCTION("""COMPUTED_VALUE"""),"Brooke Tuttle")</f>
        <v>Brooke Tuttle</v>
      </c>
      <c r="F10" s="30"/>
      <c r="G10" s="26" t="str">
        <f ca="1">IFERROR(__xludf.DUMMYFUNCTION("""COMPUTED_VALUE"""),"Seat 6")</f>
        <v>Seat 6</v>
      </c>
      <c r="H10" s="3" t="str">
        <f ca="1">IFERROR(__xludf.DUMMYFUNCTION("""COMPUTED_VALUE"""),"Joshua Orsey")</f>
        <v>Joshua Orsey</v>
      </c>
      <c r="I10" s="27" t="str">
        <f ca="1">IFERROR(__xludf.DUMMYFUNCTION("""COMPUTED_VALUE"""),"Seat 6")</f>
        <v>Seat 6</v>
      </c>
      <c r="J10" s="28" t="str">
        <f ca="1">IFERROR(__xludf.DUMMYFUNCTION("""COMPUTED_VALUE"""),"Caroline Kim")</f>
        <v>Caroline Kim</v>
      </c>
      <c r="K10" s="27" t="str">
        <f ca="1">IFERROR(__xludf.DUMMYFUNCTION("""COMPUTED_VALUE"""),"Seat 6")</f>
        <v>Seat 6</v>
      </c>
      <c r="L10" s="28" t="str">
        <f ca="1">IFERROR(__xludf.DUMMYFUNCTION("""COMPUTED_VALUE"""),"Berkeley Morris")</f>
        <v>Berkeley Morris</v>
      </c>
      <c r="M10" s="27" t="str">
        <f ca="1">IFERROR(__xludf.DUMMYFUNCTION("""COMPUTED_VALUE"""),"Seat 6")</f>
        <v>Seat 6</v>
      </c>
      <c r="N10" s="28" t="str">
        <f ca="1">IFERROR(__xludf.DUMMYFUNCTION("""COMPUTED_VALUE"""),"Maria Belen Ugarte Marin")</f>
        <v>Maria Belen Ugarte Marin</v>
      </c>
    </row>
    <row r="11" spans="1:14" x14ac:dyDescent="0.2">
      <c r="A11" s="3"/>
      <c r="B11" s="3"/>
      <c r="C11" s="3"/>
      <c r="D11" s="3"/>
      <c r="E11" s="3"/>
      <c r="F11" s="3"/>
      <c r="G11" s="3" t="str">
        <f ca="1">IFERROR(__xludf.DUMMYFUNCTION("""COMPUTED_VALUE"""),"Seat 7")</f>
        <v>Seat 7</v>
      </c>
      <c r="H11" s="3" t="str">
        <f ca="1">IFERROR(__xludf.DUMMYFUNCTION("""COMPUTED_VALUE"""),"Shiv Sanghrajka")</f>
        <v>Shiv Sanghrajka</v>
      </c>
      <c r="I11" s="27" t="str">
        <f ca="1">IFERROR(__xludf.DUMMYFUNCTION("""COMPUTED_VALUE"""),"Seat 7")</f>
        <v>Seat 7</v>
      </c>
      <c r="J11" s="28" t="str">
        <f ca="1">IFERROR(__xludf.DUMMYFUNCTION("""COMPUTED_VALUE"""),"Carlos Salas")</f>
        <v>Carlos Salas</v>
      </c>
      <c r="K11" s="27" t="str">
        <f ca="1">IFERROR(__xludf.DUMMYFUNCTION("""COMPUTED_VALUE"""),"Seat 7")</f>
        <v>Seat 7</v>
      </c>
      <c r="L11" s="28" t="str">
        <f ca="1">IFERROR(__xludf.DUMMYFUNCTION("""COMPUTED_VALUE"""),"Noah Disher")</f>
        <v>Noah Disher</v>
      </c>
      <c r="M11" s="27" t="str">
        <f ca="1">IFERROR(__xludf.DUMMYFUNCTION("""COMPUTED_VALUE"""),"Seat 7")</f>
        <v>Seat 7</v>
      </c>
      <c r="N11" s="28" t="str">
        <f ca="1">IFERROR(__xludf.DUMMYFUNCTION("""COMPUTED_VALUE"""),"Jonah Ferber")</f>
        <v>Jonah Ferber</v>
      </c>
    </row>
    <row r="12" spans="1:14" x14ac:dyDescent="0.2">
      <c r="A12" s="3"/>
      <c r="B12" s="3"/>
      <c r="C12" s="3"/>
      <c r="D12" s="3"/>
      <c r="E12" s="3"/>
      <c r="F12" s="3"/>
      <c r="G12" s="3" t="str">
        <f ca="1">IFERROR(__xludf.DUMMYFUNCTION("""COMPUTED_VALUE"""),"Seat 8")</f>
        <v>Seat 8</v>
      </c>
      <c r="H12" s="3" t="str">
        <f ca="1">IFERROR(__xludf.DUMMYFUNCTION("""COMPUTED_VALUE"""),"Naavya Shah")</f>
        <v>Naavya Shah</v>
      </c>
      <c r="I12" s="27" t="str">
        <f ca="1">IFERROR(__xludf.DUMMYFUNCTION("""COMPUTED_VALUE"""),"Seat 8")</f>
        <v>Seat 8</v>
      </c>
      <c r="J12" s="28" t="str">
        <f ca="1">IFERROR(__xludf.DUMMYFUNCTION("""COMPUTED_VALUE"""),"Cooper Dotson")</f>
        <v>Cooper Dotson</v>
      </c>
      <c r="K12" s="27" t="str">
        <f ca="1">IFERROR(__xludf.DUMMYFUNCTION("""COMPUTED_VALUE"""),"Seat 8")</f>
        <v>Seat 8</v>
      </c>
      <c r="L12" s="28" t="str">
        <f ca="1">IFERROR(__xludf.DUMMYFUNCTION("""COMPUTED_VALUE"""),"Nikolas Latorre")</f>
        <v>Nikolas Latorre</v>
      </c>
      <c r="M12" s="27" t="str">
        <f ca="1">IFERROR(__xludf.DUMMYFUNCTION("""COMPUTED_VALUE"""),"Seat 8")</f>
        <v>Seat 8</v>
      </c>
      <c r="N12" s="28" t="str">
        <f ca="1">IFERROR(__xludf.DUMMYFUNCTION("""COMPUTED_VALUE"""),"Ava Tedesco")</f>
        <v>Ava Tedesco</v>
      </c>
    </row>
    <row r="13" spans="1:14" x14ac:dyDescent="0.2">
      <c r="A13" s="3"/>
      <c r="B13" s="3"/>
      <c r="C13" s="3"/>
      <c r="D13" s="3"/>
      <c r="E13" s="3"/>
      <c r="F13" s="3"/>
      <c r="G13" s="3" t="str">
        <f ca="1">IFERROR(__xludf.DUMMYFUNCTION("""COMPUTED_VALUE"""),"Seat 9")</f>
        <v>Seat 9</v>
      </c>
      <c r="H13" s="3" t="str">
        <f ca="1">IFERROR(__xludf.DUMMYFUNCTION("""COMPUTED_VALUE"""),"Jake Zenkewicz")</f>
        <v>Jake Zenkewicz</v>
      </c>
      <c r="I13" s="27" t="str">
        <f ca="1">IFERROR(__xludf.DUMMYFUNCTION("""COMPUTED_VALUE"""),"Seat 9")</f>
        <v>Seat 9</v>
      </c>
      <c r="J13" s="28" t="str">
        <f ca="1">IFERROR(__xludf.DUMMYFUNCTION("""COMPUTED_VALUE"""),"Drew Lanier")</f>
        <v>Drew Lanier</v>
      </c>
      <c r="K13" s="27" t="str">
        <f ca="1">IFERROR(__xludf.DUMMYFUNCTION("""COMPUTED_VALUE"""),"Seat 9")</f>
        <v>Seat 9</v>
      </c>
      <c r="L13" s="28" t="str">
        <f ca="1">IFERROR(__xludf.DUMMYFUNCTION("""COMPUTED_VALUE"""),"Carlee Spellacy ")</f>
        <v xml:space="preserve">Carlee Spellacy </v>
      </c>
      <c r="M13" s="27" t="str">
        <f ca="1">IFERROR(__xludf.DUMMYFUNCTION("""COMPUTED_VALUE"""),"Seat 9")</f>
        <v>Seat 9</v>
      </c>
      <c r="N13" s="28" t="str">
        <f ca="1">IFERROR(__xludf.DUMMYFUNCTION("""COMPUTED_VALUE"""),"Lexi Jacobson")</f>
        <v>Lexi Jacobson</v>
      </c>
    </row>
    <row r="14" spans="1:14" x14ac:dyDescent="0.2">
      <c r="A14" s="3"/>
      <c r="B14" s="3"/>
      <c r="C14" s="3"/>
      <c r="D14" s="3"/>
      <c r="E14" s="3"/>
      <c r="F14" s="3"/>
      <c r="G14" s="3" t="str">
        <f ca="1">IFERROR(__xludf.DUMMYFUNCTION("""COMPUTED_VALUE"""),"Seat 10")</f>
        <v>Seat 10</v>
      </c>
      <c r="H14" s="3"/>
      <c r="I14" s="29" t="str">
        <f ca="1">IFERROR(__xludf.DUMMYFUNCTION("""COMPUTED_VALUE"""),"Seat 10")</f>
        <v>Seat 10</v>
      </c>
      <c r="J14" s="30" t="str">
        <f ca="1">IFERROR(__xludf.DUMMYFUNCTION("""COMPUTED_VALUE"""),"Ella Martin")</f>
        <v>Ella Martin</v>
      </c>
      <c r="K14" s="29" t="str">
        <f ca="1">IFERROR(__xludf.DUMMYFUNCTION("""COMPUTED_VALUE"""),"Seat 10")</f>
        <v>Seat 10</v>
      </c>
      <c r="L14" s="30" t="str">
        <f ca="1">IFERROR(__xludf.DUMMYFUNCTION("""COMPUTED_VALUE"""),"Emily Tobuck")</f>
        <v>Emily Tobuck</v>
      </c>
      <c r="M14" s="29" t="str">
        <f ca="1">IFERROR(__xludf.DUMMYFUNCTION("""COMPUTED_VALUE"""),"Seat 10")</f>
        <v>Seat 10</v>
      </c>
      <c r="N14" s="30" t="str">
        <f ca="1">IFERROR(__xludf.DUMMYFUNCTION("""COMPUTED_VALUE"""),"Daniela Correa Caselles")</f>
        <v>Daniela Correa Caselles</v>
      </c>
    </row>
    <row r="15" spans="1:14" x14ac:dyDescent="0.2">
      <c r="A15" s="36" t="str">
        <f ca="1">IFERROR(__xludf.DUMMYFUNCTION("""COMPUTED_VALUE"""),"Judiciary ")</f>
        <v xml:space="preserve">Judiciary </v>
      </c>
      <c r="B15" s="37"/>
      <c r="C15" s="38"/>
      <c r="D15" s="3" t="str">
        <f ca="1">IFERROR(__xludf.DUMMYFUNCTION("""COMPUTED_VALUE"""),"Rules and Ethics")</f>
        <v>Rules and Ethics</v>
      </c>
      <c r="E15" s="46"/>
      <c r="F15" s="41"/>
      <c r="G15" s="42"/>
      <c r="H15" s="3"/>
      <c r="I15" s="3" t="str">
        <f ca="1">IFERROR(__xludf.DUMMYFUNCTION("""COMPUTED_VALUE"""),"Seat 11")</f>
        <v>Seat 11</v>
      </c>
      <c r="J15" s="3" t="str">
        <f ca="1">IFERROR(__xludf.DUMMYFUNCTION("""COMPUTED_VALUE"""),"Emma Ramsey")</f>
        <v>Emma Ramsey</v>
      </c>
      <c r="K15" s="3" t="str">
        <f ca="1">IFERROR(__xludf.DUMMYFUNCTION("""COMPUTED_VALUE"""),"Seat 11")</f>
        <v>Seat 11</v>
      </c>
      <c r="L15" s="3" t="str">
        <f ca="1">IFERROR(__xludf.DUMMYFUNCTION("""COMPUTED_VALUE"""),"Drew Lanier")</f>
        <v>Drew Lanier</v>
      </c>
      <c r="M15" s="3" t="str">
        <f ca="1">IFERROR(__xludf.DUMMYFUNCTION("""COMPUTED_VALUE"""),"Seat 11")</f>
        <v>Seat 11</v>
      </c>
      <c r="N15" s="3" t="str">
        <f ca="1">IFERROR(__xludf.DUMMYFUNCTION("""COMPUTED_VALUE"""),"Rosa Mirabel")</f>
        <v>Rosa Mirabel</v>
      </c>
    </row>
    <row r="16" spans="1:14" x14ac:dyDescent="0.2">
      <c r="A16" s="31" t="str">
        <f ca="1">IFERROR(__xludf.DUMMYFUNCTION("""COMPUTED_VALUE"""),"Chair")</f>
        <v>Chair</v>
      </c>
      <c r="B16" s="31" t="str">
        <f ca="1">IFERROR(__xludf.DUMMYFUNCTION("""COMPUTED_VALUE"""),"Abigail Melamed")</f>
        <v>Abigail Melamed</v>
      </c>
      <c r="C16" s="32"/>
      <c r="D16" s="3" t="str">
        <f ca="1">IFERROR(__xludf.DUMMYFUNCTION("""COMPUTED_VALUE"""),"Chair")</f>
        <v>Chair</v>
      </c>
      <c r="E16" s="24" t="str">
        <f ca="1">IFERROR(__xludf.DUMMYFUNCTION("""COMPUTED_VALUE"""),"Zoe Metchick")</f>
        <v>Zoe Metchick</v>
      </c>
      <c r="F16" s="25"/>
      <c r="G16" s="26"/>
      <c r="H16" s="3"/>
      <c r="I16" s="3" t="str">
        <f ca="1">IFERROR(__xludf.DUMMYFUNCTION("""COMPUTED_VALUE"""),"Seat 12")</f>
        <v>Seat 12</v>
      </c>
      <c r="J16" s="3" t="str">
        <f ca="1">IFERROR(__xludf.DUMMYFUNCTION("""COMPUTED_VALUE"""),"Jake Zenkewicz")</f>
        <v>Jake Zenkewicz</v>
      </c>
      <c r="K16" s="3"/>
      <c r="L16" s="3"/>
      <c r="M16" s="3" t="str">
        <f ca="1">IFERROR(__xludf.DUMMYFUNCTION("""COMPUTED_VALUE"""),"Seat 12")</f>
        <v>Seat 12</v>
      </c>
      <c r="N16" s="3" t="str">
        <f ca="1">IFERROR(__xludf.DUMMYFUNCTION("""COMPUTED_VALUE"""),"Drew Lanier")</f>
        <v>Drew Lanier</v>
      </c>
    </row>
    <row r="17" spans="1:14" x14ac:dyDescent="0.2">
      <c r="A17" s="31" t="str">
        <f ca="1">IFERROR(__xludf.DUMMYFUNCTION("""COMPUTED_VALUE"""),"Vice Chair")</f>
        <v>Vice Chair</v>
      </c>
      <c r="B17" s="31"/>
      <c r="C17" s="32"/>
      <c r="D17" s="3" t="str">
        <f ca="1">IFERROR(__xludf.DUMMYFUNCTION("""COMPUTED_VALUE"""),"Vice Chair")</f>
        <v>Vice Chair</v>
      </c>
      <c r="E17" s="27" t="str">
        <f ca="1">IFERROR(__xludf.DUMMYFUNCTION("""COMPUTED_VALUE"""),"Olivia Hudzietz")</f>
        <v>Olivia Hudzietz</v>
      </c>
      <c r="F17" s="28"/>
      <c r="G17" s="26"/>
      <c r="H17" s="3"/>
      <c r="I17" s="3" t="str">
        <f ca="1">IFERROR(__xludf.DUMMYFUNCTION("""COMPUTED_VALUE"""),"Seat 13")</f>
        <v>Seat 13</v>
      </c>
      <c r="J17" s="3" t="str">
        <f ca="1">IFERROR(__xludf.DUMMYFUNCTION("""COMPUTED_VALUE"""),"Mackenzie Kurtz")</f>
        <v>Mackenzie Kurtz</v>
      </c>
      <c r="K17" s="3"/>
      <c r="L17" s="3"/>
      <c r="M17" s="3" t="str">
        <f ca="1">IFERROR(__xludf.DUMMYFUNCTION("""COMPUTED_VALUE"""),"Seat 13")</f>
        <v>Seat 13</v>
      </c>
      <c r="N17" s="3" t="str">
        <f ca="1">IFERROR(__xludf.DUMMYFUNCTION("""COMPUTED_VALUE"""),"Keyes Rodriguez")</f>
        <v>Keyes Rodriguez</v>
      </c>
    </row>
    <row r="18" spans="1:14" x14ac:dyDescent="0.2">
      <c r="A18" s="31" t="str">
        <f ca="1">IFERROR(__xludf.DUMMYFUNCTION("""COMPUTED_VALUE"""),"Seat 1")</f>
        <v>Seat 1</v>
      </c>
      <c r="B18" s="31" t="str">
        <f ca="1">IFERROR(__xludf.DUMMYFUNCTION("""COMPUTED_VALUE"""),"Caroline Kim")</f>
        <v>Caroline Kim</v>
      </c>
      <c r="C18" s="32"/>
      <c r="D18" s="3" t="str">
        <f ca="1">IFERROR(__xludf.DUMMYFUNCTION("""COMPUTED_VALUE"""),"Seat 1")</f>
        <v>Seat 1</v>
      </c>
      <c r="E18" s="27" t="str">
        <f ca="1">IFERROR(__xludf.DUMMYFUNCTION("""COMPUTED_VALUE"""),"Adam Herdman")</f>
        <v>Adam Herdman</v>
      </c>
      <c r="F18" s="28"/>
      <c r="G18" s="26"/>
      <c r="H18" s="3"/>
      <c r="I18" s="3" t="str">
        <f ca="1">IFERROR(__xludf.DUMMYFUNCTION("""COMPUTED_VALUE"""),"Seat 14")</f>
        <v>Seat 14</v>
      </c>
      <c r="J18" s="3" t="str">
        <f ca="1">IFERROR(__xludf.DUMMYFUNCTION("""COMPUTED_VALUE"""),"Matthew Rowe")</f>
        <v>Matthew Rowe</v>
      </c>
      <c r="K18" s="3"/>
      <c r="L18" s="3"/>
      <c r="M18" s="3"/>
      <c r="N18" s="3"/>
    </row>
    <row r="19" spans="1:14" x14ac:dyDescent="0.2">
      <c r="A19" s="31" t="str">
        <f ca="1">IFERROR(__xludf.DUMMYFUNCTION("""COMPUTED_VALUE"""),"Seat 2")</f>
        <v>Seat 2</v>
      </c>
      <c r="B19" s="31" t="str">
        <f ca="1">IFERROR(__xludf.DUMMYFUNCTION("""COMPUTED_VALUE"""),"Preston Levy")</f>
        <v>Preston Levy</v>
      </c>
      <c r="C19" s="32"/>
      <c r="D19" s="3" t="str">
        <f ca="1">IFERROR(__xludf.DUMMYFUNCTION("""COMPUTED_VALUE"""),"Seat 2")</f>
        <v>Seat 2</v>
      </c>
      <c r="E19" s="27" t="str">
        <f ca="1">IFERROR(__xludf.DUMMYFUNCTION("""COMPUTED_VALUE"""),"Sean Spielvogel")</f>
        <v>Sean Spielvogel</v>
      </c>
      <c r="F19" s="28"/>
      <c r="G19" s="26"/>
      <c r="H19" s="3"/>
      <c r="I19" s="3" t="str">
        <f ca="1">IFERROR(__xludf.DUMMYFUNCTION("""COMPUTED_VALUE"""),"Seat 15")</f>
        <v>Seat 15</v>
      </c>
      <c r="J19" s="3" t="str">
        <f ca="1">IFERROR(__xludf.DUMMYFUNCTION("""COMPUTED_VALUE"""),"Michael O'Malley")</f>
        <v>Michael O'Malley</v>
      </c>
      <c r="K19" s="3"/>
      <c r="L19" s="3"/>
      <c r="M19" s="3"/>
      <c r="N19" s="3"/>
    </row>
    <row r="20" spans="1:14" x14ac:dyDescent="0.2">
      <c r="A20" s="31" t="str">
        <f ca="1">IFERROR(__xludf.DUMMYFUNCTION("""COMPUTED_VALUE"""),"Seat 3")</f>
        <v>Seat 3</v>
      </c>
      <c r="B20" s="31" t="str">
        <f ca="1">IFERROR(__xludf.DUMMYFUNCTION("""COMPUTED_VALUE"""),"Cannon Tibbals")</f>
        <v>Cannon Tibbals</v>
      </c>
      <c r="C20" s="32"/>
      <c r="D20" s="3" t="str">
        <f ca="1">IFERROR(__xludf.DUMMYFUNCTION("""COMPUTED_VALUE"""),"Seat 3")</f>
        <v>Seat 3</v>
      </c>
      <c r="E20" s="27" t="str">
        <f ca="1">IFERROR(__xludf.DUMMYFUNCTION("""COMPUTED_VALUE"""),"Josh Yaciuk")</f>
        <v>Josh Yaciuk</v>
      </c>
      <c r="F20" s="28"/>
      <c r="G20" s="26"/>
      <c r="H20" s="3"/>
      <c r="I20" s="3" t="str">
        <f ca="1">IFERROR(__xludf.DUMMYFUNCTION("""COMPUTED_VALUE"""),"Seat 16")</f>
        <v>Seat 16</v>
      </c>
      <c r="J20" s="3" t="str">
        <f ca="1">IFERROR(__xludf.DUMMYFUNCTION("""COMPUTED_VALUE"""),"Nikolas Latorre")</f>
        <v>Nikolas Latorre</v>
      </c>
      <c r="K20" s="3"/>
      <c r="L20" s="3"/>
      <c r="M20" s="3"/>
      <c r="N20" s="3"/>
    </row>
    <row r="21" spans="1:14" x14ac:dyDescent="0.2">
      <c r="A21" s="31" t="str">
        <f ca="1">IFERROR(__xludf.DUMMYFUNCTION("""COMPUTED_VALUE"""),"Seat 4")</f>
        <v>Seat 4</v>
      </c>
      <c r="B21" s="31" t="str">
        <f ca="1">IFERROR(__xludf.DUMMYFUNCTION("""COMPUTED_VALUE"""),"Logan Alexander")</f>
        <v>Logan Alexander</v>
      </c>
      <c r="C21" s="32"/>
      <c r="D21" s="3" t="str">
        <f ca="1">IFERROR(__xludf.DUMMYFUNCTION("""COMPUTED_VALUE"""),"Seat 4")</f>
        <v>Seat 4</v>
      </c>
      <c r="E21" s="27" t="str">
        <f ca="1">IFERROR(__xludf.DUMMYFUNCTION("""COMPUTED_VALUE"""),"Samantha Fuini")</f>
        <v>Samantha Fuini</v>
      </c>
      <c r="F21" s="28"/>
      <c r="G21" s="26"/>
      <c r="H21" s="3"/>
      <c r="I21" s="3" t="str">
        <f ca="1">IFERROR(__xludf.DUMMYFUNCTION("""COMPUTED_VALUE"""),"Seat 17")</f>
        <v>Seat 17</v>
      </c>
      <c r="J21" s="3" t="str">
        <f ca="1">IFERROR(__xludf.DUMMYFUNCTION("""COMPUTED_VALUE"""),"Selena Patel")</f>
        <v>Selena Patel</v>
      </c>
      <c r="K21" s="3"/>
      <c r="L21" s="3"/>
      <c r="M21" s="3"/>
      <c r="N21" s="3"/>
    </row>
    <row r="22" spans="1:14" x14ac:dyDescent="0.2">
      <c r="A22" s="31" t="str">
        <f ca="1">IFERROR(__xludf.DUMMYFUNCTION("""COMPUTED_VALUE"""),"Seat 5")</f>
        <v>Seat 5</v>
      </c>
      <c r="B22" s="31" t="str">
        <f ca="1">IFERROR(__xludf.DUMMYFUNCTION("""COMPUTED_VALUE"""),"Ethan Simon")</f>
        <v>Ethan Simon</v>
      </c>
      <c r="C22" s="32"/>
      <c r="D22" s="3" t="str">
        <f ca="1">IFERROR(__xludf.DUMMYFUNCTION("""COMPUTED_VALUE"""),"Seat 5")</f>
        <v>Seat 5</v>
      </c>
      <c r="E22" s="27" t="str">
        <f ca="1">IFERROR(__xludf.DUMMYFUNCTION("""COMPUTED_VALUE"""),"Taylor Dees")</f>
        <v>Taylor Dees</v>
      </c>
      <c r="F22" s="28"/>
      <c r="G22" s="26"/>
      <c r="H22" s="3"/>
      <c r="I22" s="3" t="str">
        <f ca="1">IFERROR(__xludf.DUMMYFUNCTION("""COMPUTED_VALUE"""),"Seat 18")</f>
        <v>Seat 18</v>
      </c>
      <c r="J22" s="3" t="str">
        <f ca="1">IFERROR(__xludf.DUMMYFUNCTION("""COMPUTED_VALUE"""),"Stella Sumerlin")</f>
        <v>Stella Sumerlin</v>
      </c>
      <c r="K22" s="3"/>
      <c r="L22" s="3"/>
      <c r="M22" s="3"/>
      <c r="N22" s="3"/>
    </row>
    <row r="23" spans="1:14" x14ac:dyDescent="0.2">
      <c r="A23" s="31" t="str">
        <f ca="1">IFERROR(__xludf.DUMMYFUNCTION("""COMPUTED_VALUE"""),"Seat 6")</f>
        <v>Seat 6</v>
      </c>
      <c r="B23" s="31" t="str">
        <f ca="1">IFERROR(__xludf.DUMMYFUNCTION("""COMPUTED_VALUE"""),"Berkley Morris")</f>
        <v>Berkley Morris</v>
      </c>
      <c r="C23" s="32"/>
      <c r="D23" s="3" t="str">
        <f ca="1">IFERROR(__xludf.DUMMYFUNCTION("""COMPUTED_VALUE"""),"Seat 6")</f>
        <v>Seat 6</v>
      </c>
      <c r="E23" s="27" t="str">
        <f ca="1">IFERROR(__xludf.DUMMYFUNCTION("""COMPUTED_VALUE"""),"Berkeley Morris")</f>
        <v>Berkeley Morris</v>
      </c>
      <c r="F23" s="28"/>
      <c r="G23" s="26"/>
      <c r="H23" s="3"/>
      <c r="I23" s="3" t="str">
        <f ca="1">IFERROR(__xludf.DUMMYFUNCTION("""COMPUTED_VALUE"""),"Seat 19")</f>
        <v>Seat 19</v>
      </c>
      <c r="J23" s="3" t="str">
        <f ca="1">IFERROR(__xludf.DUMMYFUNCTION("""COMPUTED_VALUE"""),"Thomas Armstrong")</f>
        <v>Thomas Armstrong</v>
      </c>
      <c r="K23" s="3"/>
      <c r="L23" s="3"/>
      <c r="M23" s="3"/>
      <c r="N23" s="3"/>
    </row>
    <row r="24" spans="1:14" x14ac:dyDescent="0.2">
      <c r="A24" s="31" t="str">
        <f ca="1">IFERROR(__xludf.DUMMYFUNCTION("""COMPUTED_VALUE"""),"Seat 7")</f>
        <v>Seat 7</v>
      </c>
      <c r="B24" s="31" t="str">
        <f ca="1">IFERROR(__xludf.DUMMYFUNCTION("""COMPUTED_VALUE"""),"Remi Heyer")</f>
        <v>Remi Heyer</v>
      </c>
      <c r="C24" s="32"/>
      <c r="D24" s="3" t="str">
        <f ca="1">IFERROR(__xludf.DUMMYFUNCTION("""COMPUTED_VALUE"""),"Seat 7")</f>
        <v>Seat 7</v>
      </c>
      <c r="E24" s="29" t="str">
        <f ca="1">IFERROR(__xludf.DUMMYFUNCTION("""COMPUTED_VALUE"""),"Cali Thalji")</f>
        <v>Cali Thalji</v>
      </c>
      <c r="F24" s="30"/>
      <c r="G24" s="26"/>
      <c r="H24" s="3"/>
      <c r="I24" s="3"/>
      <c r="J24" s="3"/>
      <c r="K24" s="3"/>
      <c r="L24" s="3"/>
      <c r="M24" s="3"/>
      <c r="N24" s="3"/>
    </row>
    <row r="25" spans="1:1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">
      <c r="A27" s="39" t="str">
        <f ca="1">IFERROR(__xludf.DUMMYFUNCTION("""COMPUTED_VALUE"""),"Replacement and Agenda")</f>
        <v>Replacement and Agenda</v>
      </c>
      <c r="B27" s="37"/>
      <c r="C27" s="38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">
      <c r="A28" s="31" t="str">
        <f ca="1">IFERROR(__xludf.DUMMYFUNCTION("""COMPUTED_VALUE"""),"Chair")</f>
        <v>Chair</v>
      </c>
      <c r="B28" s="31" t="str">
        <f ca="1">IFERROR(__xludf.DUMMYFUNCTION("""COMPUTED_VALUE"""),"Molly Murphy")</f>
        <v>Molly Murphy</v>
      </c>
      <c r="C28" s="3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">
      <c r="A29" s="31" t="str">
        <f ca="1">IFERROR(__xludf.DUMMYFUNCTION("""COMPUTED_VALUE"""),"Vice Chair/MAL")</f>
        <v>Vice Chair/MAL</v>
      </c>
      <c r="B29" s="31" t="str">
        <f ca="1">IFERROR(__xludf.DUMMYFUNCTION("""COMPUTED_VALUE"""),"Taylor Dees")</f>
        <v>Taylor Dees</v>
      </c>
      <c r="C29" s="3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">
      <c r="A30" s="31" t="str">
        <f ca="1">IFERROR(__xludf.DUMMYFUNCTION("""COMPUTED_VALUE"""),"Senate Pres.")</f>
        <v>Senate Pres.</v>
      </c>
      <c r="B30" s="31" t="str">
        <f ca="1">IFERROR(__xludf.DUMMYFUNCTION("""COMPUTED_VALUE"""),"Aaron Rubaii")</f>
        <v>Aaron Rubaii</v>
      </c>
      <c r="C30" s="3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">
      <c r="A31" s="31" t="str">
        <f ca="1">IFERROR(__xludf.DUMMYFUNCTION("""COMPUTED_VALUE"""),"MAL")</f>
        <v>MAL</v>
      </c>
      <c r="B31" s="31" t="str">
        <f ca="1">IFERROR(__xludf.DUMMYFUNCTION("""COMPUTED_VALUE"""),"Taylor Blythe")</f>
        <v>Taylor Blythe</v>
      </c>
      <c r="C31" s="3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31" t="str">
        <f ca="1">IFERROR(__xludf.DUMMYFUNCTION("""COMPUTED_VALUE"""),"MPL")</f>
        <v>MPL</v>
      </c>
      <c r="B32" s="31" t="str">
        <f ca="1">IFERROR(__xludf.DUMMYFUNCTION("""COMPUTED_VALUE"""),"Kate Finfrock")</f>
        <v>Kate Finfrock</v>
      </c>
      <c r="C32" s="3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</sheetData>
  <mergeCells count="9">
    <mergeCell ref="A15:C15"/>
    <mergeCell ref="A27:C27"/>
    <mergeCell ref="A1:C1"/>
    <mergeCell ref="E1:G1"/>
    <mergeCell ref="I1:N1"/>
    <mergeCell ref="I2:J2"/>
    <mergeCell ref="K2:L2"/>
    <mergeCell ref="M2:N2"/>
    <mergeCell ref="E15:G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I9"/>
  <sheetViews>
    <sheetView workbookViewId="0"/>
  </sheetViews>
  <sheetFormatPr defaultColWidth="12.5703125" defaultRowHeight="15.75" customHeight="1" x14ac:dyDescent="0.2"/>
  <cols>
    <col min="1" max="1" width="10.85546875" customWidth="1"/>
    <col min="3" max="3" width="18.42578125" customWidth="1"/>
    <col min="4" max="4" width="31.42578125" customWidth="1"/>
    <col min="5" max="5" width="6.42578125" customWidth="1"/>
  </cols>
  <sheetData>
    <row r="1" spans="1:9" x14ac:dyDescent="0.2">
      <c r="A1" s="3" t="str">
        <f ca="1">IFERROR(__xludf.DUMMYFUNCTION("IMPORTRANGE(""https://docs.google.com/spreadsheets/d/1AKxrHgELIIb-Dtoj1uzpxV5ErDfrv6xguaLmHZyTvsI/edit?gid=951108522#gid=951108522"", ""ROSTER!A54:I62"")"),"")</f>
        <v/>
      </c>
      <c r="B1" s="48" t="str">
        <f ca="1">IFERROR(__xludf.DUMMYFUNCTION("""COMPUTED_VALUE"""),"Open Permanent Seats:")</f>
        <v>Open Permanent Seats:</v>
      </c>
      <c r="C1" s="35"/>
      <c r="D1" s="48" t="str">
        <f ca="1">IFERROR(__xludf.DUMMYFUNCTION("""COMPUTED_VALUE"""),"Open Committee Seats:")</f>
        <v>Open Committee Seats:</v>
      </c>
      <c r="E1" s="35"/>
      <c r="F1" s="3"/>
      <c r="G1" s="3"/>
      <c r="H1" s="3"/>
      <c r="I1" s="3"/>
    </row>
    <row r="2" spans="1:9" x14ac:dyDescent="0.2">
      <c r="A2" s="3"/>
      <c r="B2" s="47" t="str">
        <f ca="1">IFERROR(__xludf.DUMMYFUNCTION("""COMPUTED_VALUE"""),"Graham")</f>
        <v>Graham</v>
      </c>
      <c r="C2" s="35"/>
      <c r="D2" s="47"/>
      <c r="E2" s="35"/>
      <c r="F2" s="3"/>
      <c r="G2" s="3"/>
      <c r="H2" s="3"/>
      <c r="I2" s="3"/>
    </row>
    <row r="3" spans="1:9" x14ac:dyDescent="0.2">
      <c r="A3" s="3"/>
      <c r="B3" s="47" t="str">
        <f ca="1">IFERROR(__xludf.DUMMYFUNCTION("""COMPUTED_VALUE"""),"Beaty")</f>
        <v>Beaty</v>
      </c>
      <c r="C3" s="35"/>
      <c r="D3" s="47"/>
      <c r="E3" s="35"/>
      <c r="F3" s="3"/>
      <c r="G3" s="3"/>
      <c r="H3" s="3"/>
      <c r="I3" s="3"/>
    </row>
    <row r="4" spans="1:9" x14ac:dyDescent="0.2">
      <c r="A4" s="3"/>
      <c r="B4" s="47" t="str">
        <f ca="1">IFERROR(__xludf.DUMMYFUNCTION("""COMPUTED_VALUE"""),"Dentistry")</f>
        <v>Dentistry</v>
      </c>
      <c r="C4" s="35"/>
      <c r="D4" s="47"/>
      <c r="E4" s="35"/>
      <c r="F4" s="3"/>
      <c r="G4" s="3"/>
      <c r="H4" s="3"/>
      <c r="I4" s="3"/>
    </row>
    <row r="5" spans="1:9" x14ac:dyDescent="0.2">
      <c r="A5" s="3"/>
      <c r="B5" s="47"/>
      <c r="C5" s="35"/>
      <c r="D5" s="47"/>
      <c r="E5" s="35"/>
      <c r="F5" s="3"/>
      <c r="G5" s="3"/>
      <c r="H5" s="3"/>
      <c r="I5" s="3"/>
    </row>
    <row r="6" spans="1:9" x14ac:dyDescent="0.2">
      <c r="A6" s="3"/>
      <c r="B6" s="47" t="str">
        <f ca="1">IFERROR(__xludf.DUMMYFUNCTION("""COMPUTED_VALUE"""),"Graduate ")</f>
        <v xml:space="preserve">Graduate </v>
      </c>
      <c r="C6" s="35"/>
      <c r="D6" s="47"/>
      <c r="E6" s="35"/>
      <c r="F6" s="3"/>
      <c r="G6" s="3"/>
      <c r="H6" s="3"/>
      <c r="I6" s="3"/>
    </row>
    <row r="7" spans="1:9" x14ac:dyDescent="0.2">
      <c r="A7" s="3"/>
      <c r="B7" s="47"/>
      <c r="C7" s="35"/>
      <c r="D7" s="47"/>
      <c r="E7" s="35"/>
      <c r="F7" s="3"/>
      <c r="G7" s="3"/>
      <c r="H7" s="3"/>
      <c r="I7" s="3"/>
    </row>
    <row r="8" spans="1:9" x14ac:dyDescent="0.2">
      <c r="A8" s="3"/>
      <c r="B8" s="47"/>
      <c r="C8" s="35"/>
      <c r="D8" s="47"/>
      <c r="E8" s="35"/>
      <c r="F8" s="3"/>
      <c r="G8" s="3"/>
      <c r="H8" s="3"/>
      <c r="I8" s="3"/>
    </row>
    <row r="9" spans="1:9" x14ac:dyDescent="0.2">
      <c r="A9" s="3"/>
      <c r="B9" s="47"/>
      <c r="C9" s="35"/>
      <c r="D9" s="47"/>
      <c r="E9" s="35"/>
      <c r="F9" s="3"/>
      <c r="G9" s="3"/>
      <c r="H9" s="3"/>
      <c r="I9" s="3"/>
    </row>
  </sheetData>
  <mergeCells count="18">
    <mergeCell ref="B9:C9"/>
    <mergeCell ref="D5:E5"/>
    <mergeCell ref="D6:E6"/>
    <mergeCell ref="D7:E7"/>
    <mergeCell ref="D8:E8"/>
    <mergeCell ref="D9:E9"/>
    <mergeCell ref="B5:C5"/>
    <mergeCell ref="B6:C6"/>
    <mergeCell ref="B7:C7"/>
    <mergeCell ref="B8:C8"/>
    <mergeCell ref="D4:E4"/>
    <mergeCell ref="B1:C1"/>
    <mergeCell ref="D1:E1"/>
    <mergeCell ref="B2:C2"/>
    <mergeCell ref="D2:E2"/>
    <mergeCell ref="B3:C3"/>
    <mergeCell ref="D3:E3"/>
    <mergeCell ref="B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F976"/>
  <sheetViews>
    <sheetView workbookViewId="0"/>
  </sheetViews>
  <sheetFormatPr defaultColWidth="12.5703125" defaultRowHeight="15.75" customHeight="1" x14ac:dyDescent="0.2"/>
  <cols>
    <col min="1" max="1" width="20" customWidth="1"/>
  </cols>
  <sheetData>
    <row r="1" spans="1:6" x14ac:dyDescent="0.2">
      <c r="A1" s="9" t="s">
        <v>0</v>
      </c>
      <c r="B1" s="9" t="s">
        <v>100</v>
      </c>
      <c r="C1" s="10"/>
      <c r="D1" s="10"/>
      <c r="E1" s="10"/>
      <c r="F1" s="10"/>
    </row>
    <row r="2" spans="1:6" x14ac:dyDescent="0.2">
      <c r="A2" s="11" t="s">
        <v>66</v>
      </c>
      <c r="B2" s="12">
        <v>1</v>
      </c>
    </row>
    <row r="3" spans="1:6" x14ac:dyDescent="0.2">
      <c r="A3" s="11" t="s">
        <v>12</v>
      </c>
      <c r="B3" s="12">
        <v>1</v>
      </c>
    </row>
    <row r="4" spans="1:6" x14ac:dyDescent="0.2">
      <c r="A4" s="11" t="s">
        <v>8</v>
      </c>
      <c r="B4" s="12">
        <v>0</v>
      </c>
    </row>
    <row r="5" spans="1:6" x14ac:dyDescent="0.2">
      <c r="A5" s="11" t="s">
        <v>13</v>
      </c>
      <c r="B5" s="12">
        <v>0</v>
      </c>
    </row>
    <row r="6" spans="1:6" x14ac:dyDescent="0.2">
      <c r="A6" s="11" t="s">
        <v>67</v>
      </c>
      <c r="B6" s="12">
        <v>1</v>
      </c>
    </row>
    <row r="7" spans="1:6" x14ac:dyDescent="0.2">
      <c r="A7" s="11" t="s">
        <v>10</v>
      </c>
      <c r="B7" s="12">
        <v>1</v>
      </c>
    </row>
    <row r="8" spans="1:6" x14ac:dyDescent="0.2">
      <c r="A8" s="11" t="s">
        <v>60</v>
      </c>
      <c r="B8" s="12">
        <v>1</v>
      </c>
    </row>
    <row r="9" spans="1:6" x14ac:dyDescent="0.2">
      <c r="A9" s="11" t="s">
        <v>49</v>
      </c>
      <c r="B9" s="12">
        <v>1</v>
      </c>
    </row>
    <row r="10" spans="1:6" x14ac:dyDescent="0.2">
      <c r="A10" s="11" t="s">
        <v>82</v>
      </c>
      <c r="B10" s="12">
        <v>1</v>
      </c>
    </row>
    <row r="11" spans="1:6" x14ac:dyDescent="0.2">
      <c r="A11" s="11" t="s">
        <v>65</v>
      </c>
      <c r="B11" s="12">
        <v>1</v>
      </c>
    </row>
    <row r="12" spans="1:6" x14ac:dyDescent="0.2">
      <c r="A12" s="11" t="s">
        <v>68</v>
      </c>
      <c r="B12" s="12">
        <v>1</v>
      </c>
    </row>
    <row r="13" spans="1:6" x14ac:dyDescent="0.2">
      <c r="A13" s="11" t="s">
        <v>14</v>
      </c>
      <c r="B13" s="12">
        <v>1</v>
      </c>
    </row>
    <row r="14" spans="1:6" x14ac:dyDescent="0.2">
      <c r="A14" s="11" t="s">
        <v>92</v>
      </c>
      <c r="B14" s="12">
        <v>1</v>
      </c>
    </row>
    <row r="15" spans="1:6" x14ac:dyDescent="0.2">
      <c r="A15" s="11" t="s">
        <v>69</v>
      </c>
      <c r="B15" s="12">
        <v>1</v>
      </c>
    </row>
    <row r="16" spans="1:6" x14ac:dyDescent="0.2">
      <c r="A16" s="11" t="s">
        <v>83</v>
      </c>
      <c r="B16" s="12">
        <v>1</v>
      </c>
    </row>
    <row r="17" spans="1:2" x14ac:dyDescent="0.2">
      <c r="A17" s="11" t="s">
        <v>70</v>
      </c>
      <c r="B17" s="12">
        <v>1</v>
      </c>
    </row>
    <row r="18" spans="1:2" x14ac:dyDescent="0.2">
      <c r="A18" s="11" t="s">
        <v>71</v>
      </c>
      <c r="B18" s="12">
        <v>1</v>
      </c>
    </row>
    <row r="19" spans="1:2" x14ac:dyDescent="0.2">
      <c r="A19" s="11" t="s">
        <v>84</v>
      </c>
      <c r="B19" s="12">
        <v>1</v>
      </c>
    </row>
    <row r="20" spans="1:2" x14ac:dyDescent="0.2">
      <c r="A20" s="11" t="s">
        <v>58</v>
      </c>
      <c r="B20" s="12">
        <v>1</v>
      </c>
    </row>
    <row r="21" spans="1:2" x14ac:dyDescent="0.2">
      <c r="A21" s="11" t="s">
        <v>15</v>
      </c>
      <c r="B21" s="12">
        <v>1</v>
      </c>
    </row>
    <row r="22" spans="1:2" x14ac:dyDescent="0.2">
      <c r="A22" s="11" t="s">
        <v>85</v>
      </c>
      <c r="B22" s="12">
        <v>1</v>
      </c>
    </row>
    <row r="23" spans="1:2" x14ac:dyDescent="0.2">
      <c r="A23" s="11" t="s">
        <v>53</v>
      </c>
      <c r="B23" s="12">
        <v>1</v>
      </c>
    </row>
    <row r="24" spans="1:2" x14ac:dyDescent="0.2">
      <c r="A24" s="11" t="s">
        <v>81</v>
      </c>
      <c r="B24" s="12">
        <v>1</v>
      </c>
    </row>
    <row r="25" spans="1:2" x14ac:dyDescent="0.2">
      <c r="A25" s="11" t="s">
        <v>16</v>
      </c>
      <c r="B25" s="12">
        <v>0</v>
      </c>
    </row>
    <row r="26" spans="1:2" x14ac:dyDescent="0.2">
      <c r="A26" s="11" t="s">
        <v>50</v>
      </c>
      <c r="B26" s="12">
        <v>1</v>
      </c>
    </row>
    <row r="27" spans="1:2" x14ac:dyDescent="0.2">
      <c r="A27" s="11" t="s">
        <v>61</v>
      </c>
      <c r="B27" s="12">
        <v>1</v>
      </c>
    </row>
    <row r="28" spans="1:2" x14ac:dyDescent="0.2">
      <c r="A28" s="11" t="s">
        <v>72</v>
      </c>
      <c r="B28" s="12">
        <v>1</v>
      </c>
    </row>
    <row r="29" spans="1:2" x14ac:dyDescent="0.2">
      <c r="A29" s="11" t="s">
        <v>17</v>
      </c>
      <c r="B29" s="12">
        <v>1</v>
      </c>
    </row>
    <row r="30" spans="1:2" x14ac:dyDescent="0.2">
      <c r="A30" s="11" t="s">
        <v>86</v>
      </c>
      <c r="B30" s="12">
        <v>1</v>
      </c>
    </row>
    <row r="31" spans="1:2" x14ac:dyDescent="0.2">
      <c r="A31" s="11" t="s">
        <v>18</v>
      </c>
      <c r="B31" s="12">
        <v>0</v>
      </c>
    </row>
    <row r="32" spans="1:2" x14ac:dyDescent="0.2">
      <c r="A32" s="11" t="s">
        <v>59</v>
      </c>
      <c r="B32" s="12">
        <v>1</v>
      </c>
    </row>
    <row r="33" spans="1:2" x14ac:dyDescent="0.2">
      <c r="A33" s="11" t="s">
        <v>62</v>
      </c>
      <c r="B33" s="12">
        <v>1</v>
      </c>
    </row>
    <row r="34" spans="1:2" x14ac:dyDescent="0.2">
      <c r="A34" s="11" t="s">
        <v>73</v>
      </c>
      <c r="B34" s="12">
        <v>1</v>
      </c>
    </row>
    <row r="35" spans="1:2" x14ac:dyDescent="0.2">
      <c r="A35" s="11" t="s">
        <v>87</v>
      </c>
      <c r="B35" s="12">
        <v>1</v>
      </c>
    </row>
    <row r="36" spans="1:2" x14ac:dyDescent="0.2">
      <c r="A36" s="11" t="s">
        <v>47</v>
      </c>
      <c r="B36" s="12">
        <v>1</v>
      </c>
    </row>
    <row r="37" spans="1:2" x14ac:dyDescent="0.2">
      <c r="A37" s="11" t="s">
        <v>77</v>
      </c>
      <c r="B37" s="12">
        <v>0</v>
      </c>
    </row>
    <row r="38" spans="1:2" x14ac:dyDescent="0.2">
      <c r="A38" s="11" t="s">
        <v>54</v>
      </c>
      <c r="B38" s="12">
        <v>1</v>
      </c>
    </row>
    <row r="39" spans="1:2" x14ac:dyDescent="0.2">
      <c r="A39" s="11" t="s">
        <v>90</v>
      </c>
      <c r="B39" s="12">
        <v>1</v>
      </c>
    </row>
    <row r="40" spans="1:2" x14ac:dyDescent="0.2">
      <c r="A40" s="11" t="s">
        <v>20</v>
      </c>
      <c r="B40" s="12">
        <v>1</v>
      </c>
    </row>
    <row r="41" spans="1:2" x14ac:dyDescent="0.2">
      <c r="A41" s="11" t="s">
        <v>21</v>
      </c>
      <c r="B41" s="12">
        <v>1</v>
      </c>
    </row>
    <row r="42" spans="1:2" x14ac:dyDescent="0.2">
      <c r="A42" s="11" t="s">
        <v>2</v>
      </c>
      <c r="B42" s="12">
        <v>0</v>
      </c>
    </row>
    <row r="43" spans="1:2" x14ac:dyDescent="0.2">
      <c r="A43" s="11" t="s">
        <v>22</v>
      </c>
      <c r="B43" s="12">
        <v>1</v>
      </c>
    </row>
    <row r="44" spans="1:2" x14ac:dyDescent="0.2">
      <c r="A44" s="11" t="s">
        <v>88</v>
      </c>
      <c r="B44" s="12">
        <v>1</v>
      </c>
    </row>
    <row r="45" spans="1:2" x14ac:dyDescent="0.2">
      <c r="A45" s="11" t="s">
        <v>23</v>
      </c>
      <c r="B45" s="12">
        <v>0</v>
      </c>
    </row>
    <row r="46" spans="1:2" x14ac:dyDescent="0.2">
      <c r="A46" s="11" t="s">
        <v>24</v>
      </c>
      <c r="B46" s="12">
        <v>0</v>
      </c>
    </row>
    <row r="47" spans="1:2" x14ac:dyDescent="0.2">
      <c r="A47" s="11" t="s">
        <v>25</v>
      </c>
      <c r="B47" s="12">
        <v>1</v>
      </c>
    </row>
    <row r="48" spans="1:2" x14ac:dyDescent="0.2">
      <c r="A48" s="11" t="s">
        <v>26</v>
      </c>
      <c r="B48" s="12">
        <v>1</v>
      </c>
    </row>
    <row r="49" spans="1:2" x14ac:dyDescent="0.2">
      <c r="A49" s="11" t="s">
        <v>63</v>
      </c>
      <c r="B49" s="12">
        <v>1</v>
      </c>
    </row>
    <row r="50" spans="1:2" x14ac:dyDescent="0.2">
      <c r="A50" s="11" t="s">
        <v>74</v>
      </c>
      <c r="B50" s="12">
        <v>0</v>
      </c>
    </row>
    <row r="51" spans="1:2" x14ac:dyDescent="0.2">
      <c r="A51" s="11" t="s">
        <v>98</v>
      </c>
      <c r="B51" s="12">
        <v>1</v>
      </c>
    </row>
    <row r="52" spans="1:2" x14ac:dyDescent="0.2">
      <c r="A52" s="11" t="s">
        <v>28</v>
      </c>
      <c r="B52" s="12">
        <v>1</v>
      </c>
    </row>
    <row r="53" spans="1:2" x14ac:dyDescent="0.2">
      <c r="A53" s="11" t="s">
        <v>11</v>
      </c>
      <c r="B53" s="12">
        <v>1</v>
      </c>
    </row>
    <row r="54" spans="1:2" x14ac:dyDescent="0.2">
      <c r="A54" s="11" t="s">
        <v>79</v>
      </c>
      <c r="B54" s="12">
        <v>1</v>
      </c>
    </row>
    <row r="55" spans="1:2" x14ac:dyDescent="0.2">
      <c r="A55" s="11" t="s">
        <v>29</v>
      </c>
      <c r="B55" s="12">
        <v>1</v>
      </c>
    </row>
    <row r="56" spans="1:2" x14ac:dyDescent="0.2">
      <c r="A56" s="11" t="s">
        <v>31</v>
      </c>
      <c r="B56" s="12">
        <v>1</v>
      </c>
    </row>
    <row r="57" spans="1:2" x14ac:dyDescent="0.2">
      <c r="A57" s="11" t="s">
        <v>32</v>
      </c>
      <c r="B57" s="12">
        <v>1</v>
      </c>
    </row>
    <row r="58" spans="1:2" x14ac:dyDescent="0.2">
      <c r="A58" s="11" t="s">
        <v>4</v>
      </c>
      <c r="B58" s="12">
        <v>1</v>
      </c>
    </row>
    <row r="59" spans="1:2" x14ac:dyDescent="0.2">
      <c r="A59" s="11" t="s">
        <v>94</v>
      </c>
      <c r="B59" s="12">
        <v>1</v>
      </c>
    </row>
    <row r="60" spans="1:2" x14ac:dyDescent="0.2">
      <c r="A60" s="11" t="s">
        <v>33</v>
      </c>
      <c r="B60" s="12">
        <v>0</v>
      </c>
    </row>
    <row r="61" spans="1:2" x14ac:dyDescent="0.2">
      <c r="A61" s="11" t="s">
        <v>34</v>
      </c>
      <c r="B61" s="12">
        <v>1</v>
      </c>
    </row>
    <row r="62" spans="1:2" x14ac:dyDescent="0.2">
      <c r="A62" s="11" t="s">
        <v>35</v>
      </c>
      <c r="B62" s="12">
        <v>1</v>
      </c>
    </row>
    <row r="63" spans="1:2" x14ac:dyDescent="0.2">
      <c r="A63" s="11" t="s">
        <v>101</v>
      </c>
      <c r="B63" s="12">
        <v>1</v>
      </c>
    </row>
    <row r="64" spans="1:2" x14ac:dyDescent="0.2">
      <c r="A64" s="11" t="s">
        <v>36</v>
      </c>
      <c r="B64" s="12">
        <v>1</v>
      </c>
    </row>
    <row r="65" spans="1:2" x14ac:dyDescent="0.2">
      <c r="A65" s="11" t="s">
        <v>6</v>
      </c>
      <c r="B65" s="12">
        <v>1</v>
      </c>
    </row>
    <row r="66" spans="1:2" x14ac:dyDescent="0.2">
      <c r="A66" s="11" t="s">
        <v>102</v>
      </c>
      <c r="B66" s="12">
        <v>1</v>
      </c>
    </row>
    <row r="67" spans="1:2" x14ac:dyDescent="0.2">
      <c r="A67" s="11" t="s">
        <v>37</v>
      </c>
      <c r="B67" s="12">
        <v>0</v>
      </c>
    </row>
    <row r="68" spans="1:2" x14ac:dyDescent="0.2">
      <c r="A68" s="11" t="s">
        <v>38</v>
      </c>
      <c r="B68" s="12">
        <v>0</v>
      </c>
    </row>
    <row r="69" spans="1:2" x14ac:dyDescent="0.2">
      <c r="A69" s="11" t="s">
        <v>75</v>
      </c>
      <c r="B69" s="12">
        <v>1</v>
      </c>
    </row>
    <row r="70" spans="1:2" x14ac:dyDescent="0.2">
      <c r="A70" s="11" t="s">
        <v>39</v>
      </c>
      <c r="B70" s="12">
        <v>1</v>
      </c>
    </row>
    <row r="71" spans="1:2" x14ac:dyDescent="0.2">
      <c r="A71" s="11" t="s">
        <v>55</v>
      </c>
      <c r="B71" s="12">
        <v>1</v>
      </c>
    </row>
    <row r="72" spans="1:2" x14ac:dyDescent="0.2">
      <c r="A72" s="11" t="s">
        <v>41</v>
      </c>
      <c r="B72" s="12">
        <v>1</v>
      </c>
    </row>
    <row r="73" spans="1:2" x14ac:dyDescent="0.2">
      <c r="A73" s="11" t="s">
        <v>64</v>
      </c>
      <c r="B73" s="12">
        <v>1</v>
      </c>
    </row>
    <row r="74" spans="1:2" x14ac:dyDescent="0.2">
      <c r="A74" s="11" t="s">
        <v>93</v>
      </c>
      <c r="B74" s="12">
        <v>0</v>
      </c>
    </row>
    <row r="75" spans="1:2" x14ac:dyDescent="0.2">
      <c r="A75" s="11" t="s">
        <v>7</v>
      </c>
      <c r="B75" s="12">
        <v>1</v>
      </c>
    </row>
    <row r="76" spans="1:2" x14ac:dyDescent="0.2">
      <c r="A76" s="11" t="s">
        <v>9</v>
      </c>
      <c r="B76" s="12">
        <v>1</v>
      </c>
    </row>
    <row r="77" spans="1:2" x14ac:dyDescent="0.2">
      <c r="A77" s="11" t="s">
        <v>89</v>
      </c>
      <c r="B77" s="12">
        <v>1</v>
      </c>
    </row>
    <row r="78" spans="1:2" x14ac:dyDescent="0.2">
      <c r="A78" s="11" t="s">
        <v>57</v>
      </c>
      <c r="B78" s="12">
        <v>0</v>
      </c>
    </row>
    <row r="79" spans="1:2" x14ac:dyDescent="0.2">
      <c r="A79" s="11" t="s">
        <v>56</v>
      </c>
      <c r="B79" s="12">
        <v>1</v>
      </c>
    </row>
    <row r="80" spans="1:2" x14ac:dyDescent="0.2">
      <c r="A80" s="11" t="s">
        <v>80</v>
      </c>
      <c r="B80" s="12">
        <v>1</v>
      </c>
    </row>
    <row r="81" spans="1:2" x14ac:dyDescent="0.2">
      <c r="A81" s="11" t="s">
        <v>95</v>
      </c>
      <c r="B81" s="12">
        <v>1</v>
      </c>
    </row>
    <row r="82" spans="1:2" x14ac:dyDescent="0.2">
      <c r="A82" s="11" t="s">
        <v>42</v>
      </c>
      <c r="B82" s="12">
        <v>0</v>
      </c>
    </row>
    <row r="83" spans="1:2" x14ac:dyDescent="0.2">
      <c r="A83" s="11" t="s">
        <v>78</v>
      </c>
      <c r="B83" s="12">
        <v>1</v>
      </c>
    </row>
    <row r="84" spans="1:2" x14ac:dyDescent="0.2">
      <c r="A84" s="11" t="s">
        <v>43</v>
      </c>
      <c r="B84" s="12">
        <v>1</v>
      </c>
    </row>
    <row r="85" spans="1:2" x14ac:dyDescent="0.2">
      <c r="A85" s="11" t="s">
        <v>51</v>
      </c>
      <c r="B85" s="12">
        <v>1</v>
      </c>
    </row>
    <row r="86" spans="1:2" x14ac:dyDescent="0.2">
      <c r="A86" s="11" t="s">
        <v>3</v>
      </c>
      <c r="B86" s="12">
        <v>1</v>
      </c>
    </row>
    <row r="87" spans="1:2" x14ac:dyDescent="0.2">
      <c r="A87" s="11" t="s">
        <v>96</v>
      </c>
      <c r="B87" s="12">
        <v>1</v>
      </c>
    </row>
    <row r="88" spans="1:2" x14ac:dyDescent="0.2">
      <c r="A88" s="11" t="s">
        <v>48</v>
      </c>
      <c r="B88" s="12">
        <v>1</v>
      </c>
    </row>
    <row r="89" spans="1:2" x14ac:dyDescent="0.2">
      <c r="A89" s="11" t="s">
        <v>52</v>
      </c>
      <c r="B89" s="12">
        <v>1</v>
      </c>
    </row>
    <row r="90" spans="1:2" x14ac:dyDescent="0.2">
      <c r="A90" s="11" t="s">
        <v>76</v>
      </c>
      <c r="B90" s="12">
        <v>1</v>
      </c>
    </row>
    <row r="91" spans="1:2" x14ac:dyDescent="0.2">
      <c r="A91" s="11" t="s">
        <v>97</v>
      </c>
      <c r="B91" s="12">
        <v>1</v>
      </c>
    </row>
    <row r="92" spans="1:2" x14ac:dyDescent="0.2">
      <c r="A92" s="11" t="s">
        <v>44</v>
      </c>
      <c r="B92" s="12">
        <v>1</v>
      </c>
    </row>
    <row r="93" spans="1:2" x14ac:dyDescent="0.2">
      <c r="A93" s="11" t="s">
        <v>45</v>
      </c>
      <c r="B93" s="12">
        <v>1</v>
      </c>
    </row>
    <row r="94" spans="1:2" x14ac:dyDescent="0.2">
      <c r="A94" s="11" t="s">
        <v>46</v>
      </c>
      <c r="B94" s="12">
        <v>1</v>
      </c>
    </row>
    <row r="95" spans="1:2" x14ac:dyDescent="0.2">
      <c r="A95" s="11" t="s">
        <v>40</v>
      </c>
      <c r="B95" s="12">
        <v>1</v>
      </c>
    </row>
    <row r="96" spans="1:2" x14ac:dyDescent="0.2">
      <c r="A96" s="11" t="s">
        <v>103</v>
      </c>
      <c r="B96" s="12">
        <v>0</v>
      </c>
    </row>
    <row r="97" spans="1:6" x14ac:dyDescent="0.2">
      <c r="A97" s="11" t="s">
        <v>103</v>
      </c>
      <c r="B97" s="12">
        <v>0</v>
      </c>
      <c r="C97" s="10"/>
      <c r="D97" s="10"/>
      <c r="E97" s="10"/>
      <c r="F97" s="10"/>
    </row>
    <row r="98" spans="1:6" x14ac:dyDescent="0.2">
      <c r="A98" s="11" t="s">
        <v>103</v>
      </c>
      <c r="B98" s="12">
        <v>0</v>
      </c>
    </row>
    <row r="99" spans="1:6" x14ac:dyDescent="0.2">
      <c r="A99" s="11" t="s">
        <v>103</v>
      </c>
      <c r="B99" s="12">
        <v>0</v>
      </c>
    </row>
    <row r="100" spans="1:6" x14ac:dyDescent="0.2">
      <c r="A100" s="11" t="s">
        <v>103</v>
      </c>
      <c r="B100" s="12">
        <v>0</v>
      </c>
    </row>
    <row r="101" spans="1:6" x14ac:dyDescent="0.2">
      <c r="A101" s="11" t="s">
        <v>103</v>
      </c>
      <c r="B101" s="12">
        <v>0</v>
      </c>
    </row>
    <row r="102" spans="1:6" x14ac:dyDescent="0.2">
      <c r="A102" s="13" t="s">
        <v>99</v>
      </c>
      <c r="B102" s="14">
        <f>SUM(B2:B101)</f>
        <v>79</v>
      </c>
    </row>
    <row r="103" spans="1:6" x14ac:dyDescent="0.2">
      <c r="A103" s="15"/>
    </row>
    <row r="104" spans="1:6" x14ac:dyDescent="0.2">
      <c r="A104" s="15"/>
    </row>
    <row r="105" spans="1:6" x14ac:dyDescent="0.2">
      <c r="A105" s="15"/>
    </row>
    <row r="106" spans="1:6" x14ac:dyDescent="0.2">
      <c r="A106" s="15"/>
    </row>
    <row r="107" spans="1:6" x14ac:dyDescent="0.2">
      <c r="A107" s="15"/>
    </row>
    <row r="108" spans="1:6" x14ac:dyDescent="0.2">
      <c r="A108" s="15"/>
    </row>
    <row r="109" spans="1:6" x14ac:dyDescent="0.2">
      <c r="A109" s="15"/>
    </row>
    <row r="110" spans="1:6" x14ac:dyDescent="0.2">
      <c r="A110" s="15"/>
    </row>
    <row r="111" spans="1:6" x14ac:dyDescent="0.2">
      <c r="A111" s="15"/>
    </row>
    <row r="112" spans="1:6" x14ac:dyDescent="0.2">
      <c r="A112" s="15"/>
    </row>
    <row r="113" spans="1:1" x14ac:dyDescent="0.2">
      <c r="A113" s="15"/>
    </row>
    <row r="114" spans="1:1" x14ac:dyDescent="0.2">
      <c r="A114" s="15"/>
    </row>
    <row r="115" spans="1:1" x14ac:dyDescent="0.2">
      <c r="A115" s="15"/>
    </row>
    <row r="116" spans="1:1" x14ac:dyDescent="0.2">
      <c r="A116" s="15"/>
    </row>
    <row r="117" spans="1:1" x14ac:dyDescent="0.2">
      <c r="A117" s="15"/>
    </row>
    <row r="118" spans="1:1" x14ac:dyDescent="0.2">
      <c r="A118" s="15"/>
    </row>
    <row r="119" spans="1:1" x14ac:dyDescent="0.2">
      <c r="A119" s="15"/>
    </row>
    <row r="120" spans="1:1" x14ac:dyDescent="0.2">
      <c r="A120" s="15"/>
    </row>
    <row r="121" spans="1:1" x14ac:dyDescent="0.2">
      <c r="A121" s="15"/>
    </row>
    <row r="122" spans="1:1" x14ac:dyDescent="0.2">
      <c r="A122" s="15"/>
    </row>
    <row r="123" spans="1:1" x14ac:dyDescent="0.2">
      <c r="A123" s="15"/>
    </row>
    <row r="124" spans="1:1" x14ac:dyDescent="0.2">
      <c r="A124" s="15"/>
    </row>
    <row r="125" spans="1:1" x14ac:dyDescent="0.2">
      <c r="A125" s="15"/>
    </row>
    <row r="126" spans="1:1" x14ac:dyDescent="0.2">
      <c r="A126" s="15"/>
    </row>
    <row r="127" spans="1:1" x14ac:dyDescent="0.2">
      <c r="A127" s="15"/>
    </row>
    <row r="128" spans="1:1" x14ac:dyDescent="0.2">
      <c r="A128" s="15"/>
    </row>
    <row r="129" spans="1:1" x14ac:dyDescent="0.2">
      <c r="A129" s="15"/>
    </row>
    <row r="130" spans="1:1" x14ac:dyDescent="0.2">
      <c r="A130" s="15"/>
    </row>
    <row r="131" spans="1:1" x14ac:dyDescent="0.2">
      <c r="A131" s="15"/>
    </row>
    <row r="132" spans="1:1" x14ac:dyDescent="0.2">
      <c r="A132" s="15"/>
    </row>
    <row r="133" spans="1:1" x14ac:dyDescent="0.2">
      <c r="A133" s="15"/>
    </row>
    <row r="134" spans="1:1" x14ac:dyDescent="0.2">
      <c r="A134" s="15"/>
    </row>
    <row r="135" spans="1:1" x14ac:dyDescent="0.2">
      <c r="A135" s="15"/>
    </row>
    <row r="136" spans="1:1" x14ac:dyDescent="0.2">
      <c r="A136" s="15"/>
    </row>
    <row r="137" spans="1:1" x14ac:dyDescent="0.2">
      <c r="A137" s="15"/>
    </row>
    <row r="138" spans="1:1" x14ac:dyDescent="0.2">
      <c r="A138" s="15"/>
    </row>
    <row r="139" spans="1:1" x14ac:dyDescent="0.2">
      <c r="A139" s="15"/>
    </row>
    <row r="140" spans="1:1" x14ac:dyDescent="0.2">
      <c r="A140" s="15"/>
    </row>
    <row r="141" spans="1:1" x14ac:dyDescent="0.2">
      <c r="A141" s="15"/>
    </row>
    <row r="142" spans="1:1" x14ac:dyDescent="0.2">
      <c r="A142" s="15"/>
    </row>
    <row r="143" spans="1:1" x14ac:dyDescent="0.2">
      <c r="A143" s="15"/>
    </row>
    <row r="144" spans="1:1" x14ac:dyDescent="0.2">
      <c r="A144" s="15"/>
    </row>
    <row r="145" spans="1:1" x14ac:dyDescent="0.2">
      <c r="A145" s="15"/>
    </row>
    <row r="146" spans="1:1" x14ac:dyDescent="0.2">
      <c r="A146" s="15"/>
    </row>
    <row r="147" spans="1:1" x14ac:dyDescent="0.2">
      <c r="A147" s="15"/>
    </row>
    <row r="148" spans="1:1" x14ac:dyDescent="0.2">
      <c r="A148" s="15"/>
    </row>
    <row r="149" spans="1:1" x14ac:dyDescent="0.2">
      <c r="A149" s="15"/>
    </row>
    <row r="150" spans="1:1" x14ac:dyDescent="0.2">
      <c r="A150" s="15"/>
    </row>
    <row r="151" spans="1:1" x14ac:dyDescent="0.2">
      <c r="A151" s="15"/>
    </row>
    <row r="152" spans="1:1" x14ac:dyDescent="0.2">
      <c r="A152" s="15"/>
    </row>
    <row r="153" spans="1:1" x14ac:dyDescent="0.2">
      <c r="A153" s="15"/>
    </row>
    <row r="154" spans="1:1" x14ac:dyDescent="0.2">
      <c r="A154" s="15"/>
    </row>
    <row r="155" spans="1:1" x14ac:dyDescent="0.2">
      <c r="A155" s="15"/>
    </row>
    <row r="156" spans="1:1" x14ac:dyDescent="0.2">
      <c r="A156" s="15"/>
    </row>
    <row r="157" spans="1:1" x14ac:dyDescent="0.2">
      <c r="A157" s="15"/>
    </row>
    <row r="158" spans="1:1" x14ac:dyDescent="0.2">
      <c r="A158" s="15"/>
    </row>
    <row r="159" spans="1:1" x14ac:dyDescent="0.2">
      <c r="A159" s="15"/>
    </row>
    <row r="160" spans="1:1" x14ac:dyDescent="0.2">
      <c r="A160" s="15"/>
    </row>
    <row r="161" spans="1:1" x14ac:dyDescent="0.2">
      <c r="A161" s="15"/>
    </row>
    <row r="162" spans="1:1" x14ac:dyDescent="0.2">
      <c r="A162" s="15"/>
    </row>
    <row r="163" spans="1:1" x14ac:dyDescent="0.2">
      <c r="A163" s="15"/>
    </row>
    <row r="164" spans="1:1" x14ac:dyDescent="0.2">
      <c r="A164" s="15"/>
    </row>
    <row r="165" spans="1:1" x14ac:dyDescent="0.2">
      <c r="A165" s="15"/>
    </row>
    <row r="166" spans="1:1" x14ac:dyDescent="0.2">
      <c r="A166" s="15"/>
    </row>
    <row r="167" spans="1:1" x14ac:dyDescent="0.2">
      <c r="A167" s="15"/>
    </row>
    <row r="168" spans="1:1" x14ac:dyDescent="0.2">
      <c r="A168" s="15"/>
    </row>
    <row r="169" spans="1:1" x14ac:dyDescent="0.2">
      <c r="A169" s="15"/>
    </row>
    <row r="170" spans="1:1" x14ac:dyDescent="0.2">
      <c r="A170" s="15"/>
    </row>
    <row r="171" spans="1:1" x14ac:dyDescent="0.2">
      <c r="A171" s="15"/>
    </row>
    <row r="172" spans="1:1" x14ac:dyDescent="0.2">
      <c r="A172" s="15"/>
    </row>
    <row r="173" spans="1:1" x14ac:dyDescent="0.2">
      <c r="A173" s="15"/>
    </row>
    <row r="174" spans="1:1" x14ac:dyDescent="0.2">
      <c r="A174" s="15"/>
    </row>
    <row r="175" spans="1:1" x14ac:dyDescent="0.2">
      <c r="A175" s="15"/>
    </row>
    <row r="176" spans="1:1" x14ac:dyDescent="0.2">
      <c r="A176" s="15"/>
    </row>
    <row r="177" spans="1:1" x14ac:dyDescent="0.2">
      <c r="A177" s="15"/>
    </row>
    <row r="178" spans="1:1" x14ac:dyDescent="0.2">
      <c r="A178" s="15"/>
    </row>
    <row r="179" spans="1:1" x14ac:dyDescent="0.2">
      <c r="A179" s="15"/>
    </row>
    <row r="180" spans="1:1" x14ac:dyDescent="0.2">
      <c r="A180" s="15"/>
    </row>
    <row r="181" spans="1:1" x14ac:dyDescent="0.2">
      <c r="A181" s="15"/>
    </row>
    <row r="182" spans="1:1" x14ac:dyDescent="0.2">
      <c r="A182" s="15"/>
    </row>
    <row r="183" spans="1:1" x14ac:dyDescent="0.2">
      <c r="A183" s="15"/>
    </row>
    <row r="184" spans="1:1" x14ac:dyDescent="0.2">
      <c r="A184" s="15"/>
    </row>
    <row r="185" spans="1:1" x14ac:dyDescent="0.2">
      <c r="A185" s="15"/>
    </row>
    <row r="186" spans="1:1" x14ac:dyDescent="0.2">
      <c r="A186" s="15"/>
    </row>
    <row r="187" spans="1:1" x14ac:dyDescent="0.2">
      <c r="A187" s="15"/>
    </row>
    <row r="188" spans="1:1" x14ac:dyDescent="0.2">
      <c r="A188" s="15"/>
    </row>
    <row r="189" spans="1:1" x14ac:dyDescent="0.2">
      <c r="A189" s="15"/>
    </row>
    <row r="190" spans="1:1" x14ac:dyDescent="0.2">
      <c r="A190" s="15"/>
    </row>
    <row r="191" spans="1:1" x14ac:dyDescent="0.2">
      <c r="A191" s="15"/>
    </row>
    <row r="192" spans="1:1" x14ac:dyDescent="0.2">
      <c r="A192" s="15"/>
    </row>
    <row r="193" spans="1:1" x14ac:dyDescent="0.2">
      <c r="A193" s="15"/>
    </row>
    <row r="194" spans="1:1" x14ac:dyDescent="0.2">
      <c r="A194" s="15"/>
    </row>
    <row r="195" spans="1:1" x14ac:dyDescent="0.2">
      <c r="A195" s="15"/>
    </row>
    <row r="196" spans="1:1" x14ac:dyDescent="0.2">
      <c r="A196" s="15"/>
    </row>
    <row r="197" spans="1:1" x14ac:dyDescent="0.2">
      <c r="A197" s="15"/>
    </row>
    <row r="198" spans="1:1" x14ac:dyDescent="0.2">
      <c r="A198" s="15"/>
    </row>
    <row r="199" spans="1:1" x14ac:dyDescent="0.2">
      <c r="A199" s="15"/>
    </row>
    <row r="200" spans="1:1" x14ac:dyDescent="0.2">
      <c r="A200" s="15"/>
    </row>
    <row r="201" spans="1:1" x14ac:dyDescent="0.2">
      <c r="A201" s="15"/>
    </row>
    <row r="202" spans="1:1" x14ac:dyDescent="0.2">
      <c r="A202" s="15"/>
    </row>
    <row r="203" spans="1:1" x14ac:dyDescent="0.2">
      <c r="A203" s="15"/>
    </row>
    <row r="204" spans="1:1" x14ac:dyDescent="0.2">
      <c r="A204" s="15"/>
    </row>
    <row r="205" spans="1:1" x14ac:dyDescent="0.2">
      <c r="A205" s="15"/>
    </row>
    <row r="206" spans="1:1" x14ac:dyDescent="0.2">
      <c r="A206" s="15"/>
    </row>
    <row r="207" spans="1:1" x14ac:dyDescent="0.2">
      <c r="A207" s="15"/>
    </row>
    <row r="208" spans="1:1" x14ac:dyDescent="0.2">
      <c r="A208" s="15"/>
    </row>
    <row r="209" spans="1:1" x14ac:dyDescent="0.2">
      <c r="A209" s="15"/>
    </row>
    <row r="210" spans="1:1" x14ac:dyDescent="0.2">
      <c r="A210" s="15"/>
    </row>
    <row r="211" spans="1:1" x14ac:dyDescent="0.2">
      <c r="A211" s="15"/>
    </row>
    <row r="212" spans="1:1" x14ac:dyDescent="0.2">
      <c r="A212" s="15"/>
    </row>
    <row r="213" spans="1:1" x14ac:dyDescent="0.2">
      <c r="A213" s="15"/>
    </row>
    <row r="214" spans="1:1" x14ac:dyDescent="0.2">
      <c r="A214" s="15"/>
    </row>
    <row r="215" spans="1:1" x14ac:dyDescent="0.2">
      <c r="A215" s="15"/>
    </row>
    <row r="216" spans="1:1" x14ac:dyDescent="0.2">
      <c r="A216" s="15"/>
    </row>
    <row r="217" spans="1:1" x14ac:dyDescent="0.2">
      <c r="A217" s="15"/>
    </row>
    <row r="218" spans="1:1" x14ac:dyDescent="0.2">
      <c r="A218" s="15"/>
    </row>
    <row r="219" spans="1:1" x14ac:dyDescent="0.2">
      <c r="A219" s="15"/>
    </row>
    <row r="220" spans="1:1" x14ac:dyDescent="0.2">
      <c r="A220" s="15"/>
    </row>
    <row r="221" spans="1:1" x14ac:dyDescent="0.2">
      <c r="A221" s="15"/>
    </row>
    <row r="222" spans="1:1" x14ac:dyDescent="0.2">
      <c r="A222" s="15"/>
    </row>
    <row r="223" spans="1:1" x14ac:dyDescent="0.2">
      <c r="A223" s="15"/>
    </row>
    <row r="224" spans="1:1" x14ac:dyDescent="0.2">
      <c r="A224" s="15"/>
    </row>
    <row r="225" spans="1:1" x14ac:dyDescent="0.2">
      <c r="A225" s="15"/>
    </row>
    <row r="226" spans="1:1" x14ac:dyDescent="0.2">
      <c r="A226" s="15"/>
    </row>
    <row r="227" spans="1:1" x14ac:dyDescent="0.2">
      <c r="A227" s="15"/>
    </row>
    <row r="228" spans="1:1" x14ac:dyDescent="0.2">
      <c r="A228" s="15"/>
    </row>
    <row r="229" spans="1:1" x14ac:dyDescent="0.2">
      <c r="A229" s="15"/>
    </row>
    <row r="230" spans="1:1" x14ac:dyDescent="0.2">
      <c r="A230" s="15"/>
    </row>
    <row r="231" spans="1:1" x14ac:dyDescent="0.2">
      <c r="A231" s="15"/>
    </row>
    <row r="232" spans="1:1" x14ac:dyDescent="0.2">
      <c r="A232" s="15"/>
    </row>
    <row r="233" spans="1:1" x14ac:dyDescent="0.2">
      <c r="A233" s="15"/>
    </row>
    <row r="234" spans="1:1" x14ac:dyDescent="0.2">
      <c r="A234" s="15"/>
    </row>
    <row r="235" spans="1:1" x14ac:dyDescent="0.2">
      <c r="A235" s="15"/>
    </row>
    <row r="236" spans="1:1" x14ac:dyDescent="0.2">
      <c r="A236" s="15"/>
    </row>
    <row r="237" spans="1:1" x14ac:dyDescent="0.2">
      <c r="A237" s="15"/>
    </row>
    <row r="238" spans="1:1" x14ac:dyDescent="0.2">
      <c r="A238" s="15"/>
    </row>
    <row r="239" spans="1:1" x14ac:dyDescent="0.2">
      <c r="A239" s="15"/>
    </row>
    <row r="240" spans="1:1" x14ac:dyDescent="0.2">
      <c r="A240" s="15"/>
    </row>
    <row r="241" spans="1:1" x14ac:dyDescent="0.2">
      <c r="A241" s="15"/>
    </row>
    <row r="242" spans="1:1" x14ac:dyDescent="0.2">
      <c r="A242" s="15"/>
    </row>
    <row r="243" spans="1:1" x14ac:dyDescent="0.2">
      <c r="A243" s="15"/>
    </row>
    <row r="244" spans="1:1" x14ac:dyDescent="0.2">
      <c r="A244" s="15"/>
    </row>
    <row r="245" spans="1:1" x14ac:dyDescent="0.2">
      <c r="A245" s="15"/>
    </row>
    <row r="246" spans="1:1" x14ac:dyDescent="0.2">
      <c r="A246" s="15"/>
    </row>
    <row r="247" spans="1:1" x14ac:dyDescent="0.2">
      <c r="A247" s="15"/>
    </row>
    <row r="248" spans="1:1" x14ac:dyDescent="0.2">
      <c r="A248" s="15"/>
    </row>
    <row r="249" spans="1:1" x14ac:dyDescent="0.2">
      <c r="A249" s="15"/>
    </row>
    <row r="250" spans="1:1" x14ac:dyDescent="0.2">
      <c r="A250" s="15"/>
    </row>
    <row r="251" spans="1:1" x14ac:dyDescent="0.2">
      <c r="A251" s="15"/>
    </row>
    <row r="252" spans="1:1" x14ac:dyDescent="0.2">
      <c r="A252" s="15"/>
    </row>
    <row r="253" spans="1:1" x14ac:dyDescent="0.2">
      <c r="A253" s="15"/>
    </row>
    <row r="254" spans="1:1" x14ac:dyDescent="0.2">
      <c r="A254" s="15"/>
    </row>
    <row r="255" spans="1:1" x14ac:dyDescent="0.2">
      <c r="A255" s="15"/>
    </row>
    <row r="256" spans="1:1" x14ac:dyDescent="0.2">
      <c r="A256" s="15"/>
    </row>
    <row r="257" spans="1:1" x14ac:dyDescent="0.2">
      <c r="A257" s="15"/>
    </row>
    <row r="258" spans="1:1" x14ac:dyDescent="0.2">
      <c r="A258" s="15"/>
    </row>
    <row r="259" spans="1:1" x14ac:dyDescent="0.2">
      <c r="A259" s="15"/>
    </row>
    <row r="260" spans="1:1" x14ac:dyDescent="0.2">
      <c r="A260" s="15"/>
    </row>
    <row r="261" spans="1:1" x14ac:dyDescent="0.2">
      <c r="A261" s="15"/>
    </row>
    <row r="262" spans="1:1" x14ac:dyDescent="0.2">
      <c r="A262" s="15"/>
    </row>
    <row r="263" spans="1:1" x14ac:dyDescent="0.2">
      <c r="A263" s="15"/>
    </row>
    <row r="264" spans="1:1" x14ac:dyDescent="0.2">
      <c r="A264" s="15"/>
    </row>
    <row r="265" spans="1:1" x14ac:dyDescent="0.2">
      <c r="A265" s="15"/>
    </row>
    <row r="266" spans="1:1" x14ac:dyDescent="0.2">
      <c r="A266" s="15"/>
    </row>
    <row r="267" spans="1:1" x14ac:dyDescent="0.2">
      <c r="A267" s="15"/>
    </row>
    <row r="268" spans="1:1" x14ac:dyDescent="0.2">
      <c r="A268" s="15"/>
    </row>
    <row r="269" spans="1:1" x14ac:dyDescent="0.2">
      <c r="A269" s="15"/>
    </row>
    <row r="270" spans="1:1" x14ac:dyDescent="0.2">
      <c r="A270" s="15"/>
    </row>
    <row r="271" spans="1:1" x14ac:dyDescent="0.2">
      <c r="A271" s="15"/>
    </row>
    <row r="272" spans="1:1" x14ac:dyDescent="0.2">
      <c r="A272" s="15"/>
    </row>
    <row r="273" spans="1:1" x14ac:dyDescent="0.2">
      <c r="A273" s="15"/>
    </row>
    <row r="274" spans="1:1" x14ac:dyDescent="0.2">
      <c r="A274" s="15"/>
    </row>
    <row r="275" spans="1:1" x14ac:dyDescent="0.2">
      <c r="A275" s="15"/>
    </row>
    <row r="276" spans="1:1" x14ac:dyDescent="0.2">
      <c r="A276" s="15"/>
    </row>
    <row r="277" spans="1:1" x14ac:dyDescent="0.2">
      <c r="A277" s="15"/>
    </row>
    <row r="278" spans="1:1" x14ac:dyDescent="0.2">
      <c r="A278" s="15"/>
    </row>
    <row r="279" spans="1:1" x14ac:dyDescent="0.2">
      <c r="A279" s="15"/>
    </row>
    <row r="280" spans="1:1" x14ac:dyDescent="0.2">
      <c r="A280" s="15"/>
    </row>
    <row r="281" spans="1:1" x14ac:dyDescent="0.2">
      <c r="A281" s="15"/>
    </row>
    <row r="282" spans="1:1" x14ac:dyDescent="0.2">
      <c r="A282" s="15"/>
    </row>
    <row r="283" spans="1:1" x14ac:dyDescent="0.2">
      <c r="A283" s="15"/>
    </row>
    <row r="284" spans="1:1" x14ac:dyDescent="0.2">
      <c r="A284" s="15"/>
    </row>
    <row r="285" spans="1:1" x14ac:dyDescent="0.2">
      <c r="A285" s="15"/>
    </row>
    <row r="286" spans="1:1" x14ac:dyDescent="0.2">
      <c r="A286" s="15"/>
    </row>
    <row r="287" spans="1:1" x14ac:dyDescent="0.2">
      <c r="A287" s="15"/>
    </row>
    <row r="288" spans="1:1" x14ac:dyDescent="0.2">
      <c r="A288" s="15"/>
    </row>
    <row r="289" spans="1:1" x14ac:dyDescent="0.2">
      <c r="A289" s="15"/>
    </row>
    <row r="290" spans="1:1" x14ac:dyDescent="0.2">
      <c r="A290" s="15"/>
    </row>
    <row r="291" spans="1:1" x14ac:dyDescent="0.2">
      <c r="A291" s="15"/>
    </row>
    <row r="292" spans="1:1" x14ac:dyDescent="0.2">
      <c r="A292" s="15"/>
    </row>
    <row r="293" spans="1:1" x14ac:dyDescent="0.2">
      <c r="A293" s="15"/>
    </row>
    <row r="294" spans="1:1" x14ac:dyDescent="0.2">
      <c r="A294" s="15"/>
    </row>
    <row r="295" spans="1:1" x14ac:dyDescent="0.2">
      <c r="A295" s="15"/>
    </row>
    <row r="296" spans="1:1" x14ac:dyDescent="0.2">
      <c r="A296" s="15"/>
    </row>
    <row r="297" spans="1:1" x14ac:dyDescent="0.2">
      <c r="A297" s="15"/>
    </row>
    <row r="298" spans="1:1" x14ac:dyDescent="0.2">
      <c r="A298" s="15"/>
    </row>
    <row r="299" spans="1:1" x14ac:dyDescent="0.2">
      <c r="A299" s="15"/>
    </row>
    <row r="300" spans="1:1" x14ac:dyDescent="0.2">
      <c r="A300" s="15"/>
    </row>
    <row r="301" spans="1:1" x14ac:dyDescent="0.2">
      <c r="A301" s="15"/>
    </row>
    <row r="302" spans="1:1" x14ac:dyDescent="0.2">
      <c r="A302" s="15"/>
    </row>
    <row r="303" spans="1:1" x14ac:dyDescent="0.2">
      <c r="A303" s="15"/>
    </row>
    <row r="304" spans="1:1" x14ac:dyDescent="0.2">
      <c r="A304" s="15"/>
    </row>
    <row r="305" spans="1:1" x14ac:dyDescent="0.2">
      <c r="A305" s="15"/>
    </row>
    <row r="306" spans="1:1" x14ac:dyDescent="0.2">
      <c r="A306" s="15"/>
    </row>
    <row r="307" spans="1:1" x14ac:dyDescent="0.2">
      <c r="A307" s="15"/>
    </row>
    <row r="308" spans="1:1" x14ac:dyDescent="0.2">
      <c r="A308" s="15"/>
    </row>
    <row r="309" spans="1:1" x14ac:dyDescent="0.2">
      <c r="A309" s="15"/>
    </row>
    <row r="310" spans="1:1" x14ac:dyDescent="0.2">
      <c r="A310" s="15"/>
    </row>
    <row r="311" spans="1:1" x14ac:dyDescent="0.2">
      <c r="A311" s="15"/>
    </row>
    <row r="312" spans="1:1" x14ac:dyDescent="0.2">
      <c r="A312" s="15"/>
    </row>
    <row r="313" spans="1:1" x14ac:dyDescent="0.2">
      <c r="A313" s="15"/>
    </row>
    <row r="314" spans="1:1" x14ac:dyDescent="0.2">
      <c r="A314" s="15"/>
    </row>
    <row r="315" spans="1:1" x14ac:dyDescent="0.2">
      <c r="A315" s="15"/>
    </row>
    <row r="316" spans="1:1" x14ac:dyDescent="0.2">
      <c r="A316" s="15"/>
    </row>
    <row r="317" spans="1:1" x14ac:dyDescent="0.2">
      <c r="A317" s="15"/>
    </row>
    <row r="318" spans="1:1" x14ac:dyDescent="0.2">
      <c r="A318" s="15"/>
    </row>
    <row r="319" spans="1:1" x14ac:dyDescent="0.2">
      <c r="A319" s="15"/>
    </row>
    <row r="320" spans="1:1" x14ac:dyDescent="0.2">
      <c r="A320" s="15"/>
    </row>
    <row r="321" spans="1:1" x14ac:dyDescent="0.2">
      <c r="A321" s="15"/>
    </row>
    <row r="322" spans="1:1" x14ac:dyDescent="0.2">
      <c r="A322" s="15"/>
    </row>
    <row r="323" spans="1:1" x14ac:dyDescent="0.2">
      <c r="A323" s="15"/>
    </row>
    <row r="324" spans="1:1" x14ac:dyDescent="0.2">
      <c r="A324" s="15"/>
    </row>
    <row r="325" spans="1:1" x14ac:dyDescent="0.2">
      <c r="A325" s="15"/>
    </row>
    <row r="326" spans="1:1" x14ac:dyDescent="0.2">
      <c r="A326" s="15"/>
    </row>
    <row r="327" spans="1:1" x14ac:dyDescent="0.2">
      <c r="A327" s="15"/>
    </row>
    <row r="328" spans="1:1" x14ac:dyDescent="0.2">
      <c r="A328" s="15"/>
    </row>
    <row r="329" spans="1:1" x14ac:dyDescent="0.2">
      <c r="A329" s="15"/>
    </row>
    <row r="330" spans="1:1" x14ac:dyDescent="0.2">
      <c r="A330" s="15"/>
    </row>
    <row r="331" spans="1:1" x14ac:dyDescent="0.2">
      <c r="A331" s="15"/>
    </row>
    <row r="332" spans="1:1" x14ac:dyDescent="0.2">
      <c r="A332" s="15"/>
    </row>
    <row r="333" spans="1:1" x14ac:dyDescent="0.2">
      <c r="A333" s="15"/>
    </row>
    <row r="334" spans="1:1" x14ac:dyDescent="0.2">
      <c r="A334" s="15"/>
    </row>
    <row r="335" spans="1:1" x14ac:dyDescent="0.2">
      <c r="A335" s="15"/>
    </row>
    <row r="336" spans="1:1" x14ac:dyDescent="0.2">
      <c r="A336" s="15"/>
    </row>
    <row r="337" spans="1:1" x14ac:dyDescent="0.2">
      <c r="A337" s="15"/>
    </row>
    <row r="338" spans="1:1" x14ac:dyDescent="0.2">
      <c r="A338" s="15"/>
    </row>
    <row r="339" spans="1:1" x14ac:dyDescent="0.2">
      <c r="A339" s="15"/>
    </row>
    <row r="340" spans="1:1" x14ac:dyDescent="0.2">
      <c r="A340" s="15"/>
    </row>
    <row r="341" spans="1:1" x14ac:dyDescent="0.2">
      <c r="A341" s="15"/>
    </row>
    <row r="342" spans="1:1" x14ac:dyDescent="0.2">
      <c r="A342" s="15"/>
    </row>
    <row r="343" spans="1:1" x14ac:dyDescent="0.2">
      <c r="A343" s="15"/>
    </row>
    <row r="344" spans="1:1" x14ac:dyDescent="0.2">
      <c r="A344" s="15"/>
    </row>
    <row r="345" spans="1:1" x14ac:dyDescent="0.2">
      <c r="A345" s="15"/>
    </row>
    <row r="346" spans="1:1" x14ac:dyDescent="0.2">
      <c r="A346" s="15"/>
    </row>
    <row r="347" spans="1:1" x14ac:dyDescent="0.2">
      <c r="A347" s="15"/>
    </row>
    <row r="348" spans="1:1" x14ac:dyDescent="0.2">
      <c r="A348" s="15"/>
    </row>
    <row r="349" spans="1:1" x14ac:dyDescent="0.2">
      <c r="A349" s="15"/>
    </row>
    <row r="350" spans="1:1" x14ac:dyDescent="0.2">
      <c r="A350" s="15"/>
    </row>
    <row r="351" spans="1:1" x14ac:dyDescent="0.2">
      <c r="A351" s="15"/>
    </row>
    <row r="352" spans="1:1" x14ac:dyDescent="0.2">
      <c r="A352" s="15"/>
    </row>
    <row r="353" spans="1:1" x14ac:dyDescent="0.2">
      <c r="A353" s="15"/>
    </row>
    <row r="354" spans="1:1" x14ac:dyDescent="0.2">
      <c r="A354" s="15"/>
    </row>
    <row r="355" spans="1:1" x14ac:dyDescent="0.2">
      <c r="A355" s="15"/>
    </row>
    <row r="356" spans="1:1" x14ac:dyDescent="0.2">
      <c r="A356" s="15"/>
    </row>
    <row r="357" spans="1:1" x14ac:dyDescent="0.2">
      <c r="A357" s="15"/>
    </row>
    <row r="358" spans="1:1" x14ac:dyDescent="0.2">
      <c r="A358" s="15"/>
    </row>
    <row r="359" spans="1:1" x14ac:dyDescent="0.2">
      <c r="A359" s="15"/>
    </row>
    <row r="360" spans="1:1" x14ac:dyDescent="0.2">
      <c r="A360" s="15"/>
    </row>
    <row r="361" spans="1:1" x14ac:dyDescent="0.2">
      <c r="A361" s="15"/>
    </row>
    <row r="362" spans="1:1" x14ac:dyDescent="0.2">
      <c r="A362" s="15"/>
    </row>
    <row r="363" spans="1:1" x14ac:dyDescent="0.2">
      <c r="A363" s="15"/>
    </row>
    <row r="364" spans="1:1" x14ac:dyDescent="0.2">
      <c r="A364" s="15"/>
    </row>
    <row r="365" spans="1:1" x14ac:dyDescent="0.2">
      <c r="A365" s="15"/>
    </row>
    <row r="366" spans="1:1" x14ac:dyDescent="0.2">
      <c r="A366" s="15"/>
    </row>
    <row r="367" spans="1:1" x14ac:dyDescent="0.2">
      <c r="A367" s="15"/>
    </row>
    <row r="368" spans="1:1" x14ac:dyDescent="0.2">
      <c r="A368" s="15"/>
    </row>
    <row r="369" spans="1:1" x14ac:dyDescent="0.2">
      <c r="A369" s="15"/>
    </row>
    <row r="370" spans="1:1" x14ac:dyDescent="0.2">
      <c r="A370" s="15"/>
    </row>
    <row r="371" spans="1:1" x14ac:dyDescent="0.2">
      <c r="A371" s="15"/>
    </row>
    <row r="372" spans="1:1" x14ac:dyDescent="0.2">
      <c r="A372" s="15"/>
    </row>
    <row r="373" spans="1:1" x14ac:dyDescent="0.2">
      <c r="A373" s="15"/>
    </row>
    <row r="374" spans="1:1" x14ac:dyDescent="0.2">
      <c r="A374" s="15"/>
    </row>
    <row r="375" spans="1:1" x14ac:dyDescent="0.2">
      <c r="A375" s="15"/>
    </row>
    <row r="376" spans="1:1" x14ac:dyDescent="0.2">
      <c r="A376" s="15"/>
    </row>
    <row r="377" spans="1:1" x14ac:dyDescent="0.2">
      <c r="A377" s="15"/>
    </row>
    <row r="378" spans="1:1" x14ac:dyDescent="0.2">
      <c r="A378" s="15"/>
    </row>
    <row r="379" spans="1:1" x14ac:dyDescent="0.2">
      <c r="A379" s="15"/>
    </row>
    <row r="380" spans="1:1" x14ac:dyDescent="0.2">
      <c r="A380" s="15"/>
    </row>
    <row r="381" spans="1:1" x14ac:dyDescent="0.2">
      <c r="A381" s="15"/>
    </row>
    <row r="382" spans="1:1" x14ac:dyDescent="0.2">
      <c r="A382" s="15"/>
    </row>
    <row r="383" spans="1:1" x14ac:dyDescent="0.2">
      <c r="A383" s="15"/>
    </row>
    <row r="384" spans="1:1" x14ac:dyDescent="0.2">
      <c r="A384" s="15"/>
    </row>
    <row r="385" spans="1:1" x14ac:dyDescent="0.2">
      <c r="A385" s="15"/>
    </row>
    <row r="386" spans="1:1" x14ac:dyDescent="0.2">
      <c r="A386" s="15"/>
    </row>
    <row r="387" spans="1:1" x14ac:dyDescent="0.2">
      <c r="A387" s="15"/>
    </row>
    <row r="388" spans="1:1" x14ac:dyDescent="0.2">
      <c r="A388" s="15"/>
    </row>
    <row r="389" spans="1:1" x14ac:dyDescent="0.2">
      <c r="A389" s="15"/>
    </row>
    <row r="390" spans="1:1" x14ac:dyDescent="0.2">
      <c r="A390" s="15"/>
    </row>
    <row r="391" spans="1:1" x14ac:dyDescent="0.2">
      <c r="A391" s="15"/>
    </row>
    <row r="392" spans="1:1" x14ac:dyDescent="0.2">
      <c r="A392" s="15"/>
    </row>
    <row r="393" spans="1:1" x14ac:dyDescent="0.2">
      <c r="A393" s="15"/>
    </row>
    <row r="394" spans="1:1" x14ac:dyDescent="0.2">
      <c r="A394" s="15"/>
    </row>
    <row r="395" spans="1:1" x14ac:dyDescent="0.2">
      <c r="A395" s="15"/>
    </row>
    <row r="396" spans="1:1" x14ac:dyDescent="0.2">
      <c r="A396" s="15"/>
    </row>
    <row r="397" spans="1:1" x14ac:dyDescent="0.2">
      <c r="A397" s="15"/>
    </row>
    <row r="398" spans="1:1" x14ac:dyDescent="0.2">
      <c r="A398" s="15"/>
    </row>
    <row r="399" spans="1:1" x14ac:dyDescent="0.2">
      <c r="A399" s="15"/>
    </row>
    <row r="400" spans="1:1" x14ac:dyDescent="0.2">
      <c r="A400" s="15"/>
    </row>
    <row r="401" spans="1:1" x14ac:dyDescent="0.2">
      <c r="A401" s="15"/>
    </row>
    <row r="402" spans="1:1" x14ac:dyDescent="0.2">
      <c r="A402" s="15"/>
    </row>
    <row r="403" spans="1:1" x14ac:dyDescent="0.2">
      <c r="A403" s="15"/>
    </row>
    <row r="404" spans="1:1" x14ac:dyDescent="0.2">
      <c r="A404" s="15"/>
    </row>
    <row r="405" spans="1:1" x14ac:dyDescent="0.2">
      <c r="A405" s="15"/>
    </row>
    <row r="406" spans="1:1" x14ac:dyDescent="0.2">
      <c r="A406" s="15"/>
    </row>
    <row r="407" spans="1:1" x14ac:dyDescent="0.2">
      <c r="A407" s="15"/>
    </row>
    <row r="408" spans="1:1" x14ac:dyDescent="0.2">
      <c r="A408" s="15"/>
    </row>
    <row r="409" spans="1:1" x14ac:dyDescent="0.2">
      <c r="A409" s="15"/>
    </row>
    <row r="410" spans="1:1" x14ac:dyDescent="0.2">
      <c r="A410" s="15"/>
    </row>
    <row r="411" spans="1:1" x14ac:dyDescent="0.2">
      <c r="A411" s="15"/>
    </row>
    <row r="412" spans="1:1" x14ac:dyDescent="0.2">
      <c r="A412" s="15"/>
    </row>
    <row r="413" spans="1:1" x14ac:dyDescent="0.2">
      <c r="A413" s="15"/>
    </row>
    <row r="414" spans="1:1" x14ac:dyDescent="0.2">
      <c r="A414" s="15"/>
    </row>
    <row r="415" spans="1:1" x14ac:dyDescent="0.2">
      <c r="A415" s="15"/>
    </row>
    <row r="416" spans="1:1" x14ac:dyDescent="0.2">
      <c r="A416" s="15"/>
    </row>
    <row r="417" spans="1:1" x14ac:dyDescent="0.2">
      <c r="A417" s="15"/>
    </row>
    <row r="418" spans="1:1" x14ac:dyDescent="0.2">
      <c r="A418" s="15"/>
    </row>
    <row r="419" spans="1:1" x14ac:dyDescent="0.2">
      <c r="A419" s="15"/>
    </row>
    <row r="420" spans="1:1" x14ac:dyDescent="0.2">
      <c r="A420" s="15"/>
    </row>
    <row r="421" spans="1:1" x14ac:dyDescent="0.2">
      <c r="A421" s="15"/>
    </row>
    <row r="422" spans="1:1" x14ac:dyDescent="0.2">
      <c r="A422" s="15"/>
    </row>
    <row r="423" spans="1:1" x14ac:dyDescent="0.2">
      <c r="A423" s="15"/>
    </row>
    <row r="424" spans="1:1" x14ac:dyDescent="0.2">
      <c r="A424" s="15"/>
    </row>
    <row r="425" spans="1:1" x14ac:dyDescent="0.2">
      <c r="A425" s="15"/>
    </row>
    <row r="426" spans="1:1" x14ac:dyDescent="0.2">
      <c r="A426" s="15"/>
    </row>
    <row r="427" spans="1:1" x14ac:dyDescent="0.2">
      <c r="A427" s="15"/>
    </row>
    <row r="428" spans="1:1" x14ac:dyDescent="0.2">
      <c r="A428" s="15"/>
    </row>
    <row r="429" spans="1:1" x14ac:dyDescent="0.2">
      <c r="A429" s="15"/>
    </row>
    <row r="430" spans="1:1" x14ac:dyDescent="0.2">
      <c r="A430" s="15"/>
    </row>
    <row r="431" spans="1:1" x14ac:dyDescent="0.2">
      <c r="A431" s="15"/>
    </row>
    <row r="432" spans="1:1" x14ac:dyDescent="0.2">
      <c r="A432" s="15"/>
    </row>
    <row r="433" spans="1:1" x14ac:dyDescent="0.2">
      <c r="A433" s="15"/>
    </row>
    <row r="434" spans="1:1" x14ac:dyDescent="0.2">
      <c r="A434" s="15"/>
    </row>
    <row r="435" spans="1:1" x14ac:dyDescent="0.2">
      <c r="A435" s="15"/>
    </row>
    <row r="436" spans="1:1" x14ac:dyDescent="0.2">
      <c r="A436" s="15"/>
    </row>
    <row r="437" spans="1:1" x14ac:dyDescent="0.2">
      <c r="A437" s="15"/>
    </row>
    <row r="438" spans="1:1" x14ac:dyDescent="0.2">
      <c r="A438" s="15"/>
    </row>
    <row r="439" spans="1:1" x14ac:dyDescent="0.2">
      <c r="A439" s="15"/>
    </row>
    <row r="440" spans="1:1" x14ac:dyDescent="0.2">
      <c r="A440" s="15"/>
    </row>
    <row r="441" spans="1:1" x14ac:dyDescent="0.2">
      <c r="A441" s="15"/>
    </row>
    <row r="442" spans="1:1" x14ac:dyDescent="0.2">
      <c r="A442" s="15"/>
    </row>
    <row r="443" spans="1:1" x14ac:dyDescent="0.2">
      <c r="A443" s="15"/>
    </row>
    <row r="444" spans="1:1" x14ac:dyDescent="0.2">
      <c r="A444" s="15"/>
    </row>
    <row r="445" spans="1:1" x14ac:dyDescent="0.2">
      <c r="A445" s="15"/>
    </row>
    <row r="446" spans="1:1" x14ac:dyDescent="0.2">
      <c r="A446" s="15"/>
    </row>
    <row r="447" spans="1:1" x14ac:dyDescent="0.2">
      <c r="A447" s="15"/>
    </row>
    <row r="448" spans="1:1" x14ac:dyDescent="0.2">
      <c r="A448" s="15"/>
    </row>
    <row r="449" spans="1:1" x14ac:dyDescent="0.2">
      <c r="A449" s="15"/>
    </row>
    <row r="450" spans="1:1" x14ac:dyDescent="0.2">
      <c r="A450" s="15"/>
    </row>
    <row r="451" spans="1:1" x14ac:dyDescent="0.2">
      <c r="A451" s="15"/>
    </row>
    <row r="452" spans="1:1" x14ac:dyDescent="0.2">
      <c r="A452" s="15"/>
    </row>
    <row r="453" spans="1:1" x14ac:dyDescent="0.2">
      <c r="A453" s="15"/>
    </row>
    <row r="454" spans="1:1" x14ac:dyDescent="0.2">
      <c r="A454" s="15"/>
    </row>
    <row r="455" spans="1:1" x14ac:dyDescent="0.2">
      <c r="A455" s="15"/>
    </row>
    <row r="456" spans="1:1" x14ac:dyDescent="0.2">
      <c r="A456" s="15"/>
    </row>
    <row r="457" spans="1:1" x14ac:dyDescent="0.2">
      <c r="A457" s="15"/>
    </row>
    <row r="458" spans="1:1" x14ac:dyDescent="0.2">
      <c r="A458" s="15"/>
    </row>
    <row r="459" spans="1:1" x14ac:dyDescent="0.2">
      <c r="A459" s="15"/>
    </row>
    <row r="460" spans="1:1" x14ac:dyDescent="0.2">
      <c r="A460" s="15"/>
    </row>
    <row r="461" spans="1:1" x14ac:dyDescent="0.2">
      <c r="A461" s="15"/>
    </row>
    <row r="462" spans="1:1" x14ac:dyDescent="0.2">
      <c r="A462" s="15"/>
    </row>
    <row r="463" spans="1:1" x14ac:dyDescent="0.2">
      <c r="A463" s="15"/>
    </row>
    <row r="464" spans="1:1" x14ac:dyDescent="0.2">
      <c r="A464" s="15"/>
    </row>
    <row r="465" spans="1:1" x14ac:dyDescent="0.2">
      <c r="A465" s="15"/>
    </row>
    <row r="466" spans="1:1" x14ac:dyDescent="0.2">
      <c r="A466" s="15"/>
    </row>
    <row r="467" spans="1:1" x14ac:dyDescent="0.2">
      <c r="A467" s="15"/>
    </row>
    <row r="468" spans="1:1" x14ac:dyDescent="0.2">
      <c r="A468" s="15"/>
    </row>
    <row r="469" spans="1:1" x14ac:dyDescent="0.2">
      <c r="A469" s="15"/>
    </row>
    <row r="470" spans="1:1" x14ac:dyDescent="0.2">
      <c r="A470" s="15"/>
    </row>
    <row r="471" spans="1:1" x14ac:dyDescent="0.2">
      <c r="A471" s="15"/>
    </row>
    <row r="472" spans="1:1" x14ac:dyDescent="0.2">
      <c r="A472" s="15"/>
    </row>
    <row r="473" spans="1:1" x14ac:dyDescent="0.2">
      <c r="A473" s="15"/>
    </row>
    <row r="474" spans="1:1" x14ac:dyDescent="0.2">
      <c r="A474" s="15"/>
    </row>
    <row r="475" spans="1:1" x14ac:dyDescent="0.2">
      <c r="A475" s="15"/>
    </row>
    <row r="476" spans="1:1" x14ac:dyDescent="0.2">
      <c r="A476" s="15"/>
    </row>
    <row r="477" spans="1:1" x14ac:dyDescent="0.2">
      <c r="A477" s="15"/>
    </row>
    <row r="478" spans="1:1" x14ac:dyDescent="0.2">
      <c r="A478" s="15"/>
    </row>
    <row r="479" spans="1:1" x14ac:dyDescent="0.2">
      <c r="A479" s="15"/>
    </row>
    <row r="480" spans="1:1" x14ac:dyDescent="0.2">
      <c r="A480" s="15"/>
    </row>
    <row r="481" spans="1:1" x14ac:dyDescent="0.2">
      <c r="A481" s="15"/>
    </row>
    <row r="482" spans="1:1" x14ac:dyDescent="0.2">
      <c r="A482" s="15"/>
    </row>
    <row r="483" spans="1:1" x14ac:dyDescent="0.2">
      <c r="A483" s="15"/>
    </row>
    <row r="484" spans="1:1" x14ac:dyDescent="0.2">
      <c r="A484" s="15"/>
    </row>
    <row r="485" spans="1:1" x14ac:dyDescent="0.2">
      <c r="A485" s="15"/>
    </row>
    <row r="486" spans="1:1" x14ac:dyDescent="0.2">
      <c r="A486" s="15"/>
    </row>
    <row r="487" spans="1:1" x14ac:dyDescent="0.2">
      <c r="A487" s="15"/>
    </row>
    <row r="488" spans="1:1" x14ac:dyDescent="0.2">
      <c r="A488" s="15"/>
    </row>
    <row r="489" spans="1:1" x14ac:dyDescent="0.2">
      <c r="A489" s="15"/>
    </row>
    <row r="490" spans="1:1" x14ac:dyDescent="0.2">
      <c r="A490" s="15"/>
    </row>
    <row r="491" spans="1:1" x14ac:dyDescent="0.2">
      <c r="A491" s="15"/>
    </row>
    <row r="492" spans="1:1" x14ac:dyDescent="0.2">
      <c r="A492" s="15"/>
    </row>
    <row r="493" spans="1:1" x14ac:dyDescent="0.2">
      <c r="A493" s="15"/>
    </row>
    <row r="494" spans="1:1" x14ac:dyDescent="0.2">
      <c r="A494" s="15"/>
    </row>
    <row r="495" spans="1:1" x14ac:dyDescent="0.2">
      <c r="A495" s="15"/>
    </row>
    <row r="496" spans="1:1" x14ac:dyDescent="0.2">
      <c r="A496" s="15"/>
    </row>
    <row r="497" spans="1:1" x14ac:dyDescent="0.2">
      <c r="A497" s="15"/>
    </row>
    <row r="498" spans="1:1" x14ac:dyDescent="0.2">
      <c r="A498" s="15"/>
    </row>
    <row r="499" spans="1:1" x14ac:dyDescent="0.2">
      <c r="A499" s="15"/>
    </row>
    <row r="500" spans="1:1" x14ac:dyDescent="0.2">
      <c r="A500" s="15"/>
    </row>
    <row r="501" spans="1:1" x14ac:dyDescent="0.2">
      <c r="A501" s="15"/>
    </row>
    <row r="502" spans="1:1" x14ac:dyDescent="0.2">
      <c r="A502" s="15"/>
    </row>
    <row r="503" spans="1:1" x14ac:dyDescent="0.2">
      <c r="A503" s="15"/>
    </row>
    <row r="504" spans="1:1" x14ac:dyDescent="0.2">
      <c r="A504" s="15"/>
    </row>
    <row r="505" spans="1:1" x14ac:dyDescent="0.2">
      <c r="A505" s="15"/>
    </row>
    <row r="506" spans="1:1" x14ac:dyDescent="0.2">
      <c r="A506" s="15"/>
    </row>
    <row r="507" spans="1:1" x14ac:dyDescent="0.2">
      <c r="A507" s="15"/>
    </row>
    <row r="508" spans="1:1" x14ac:dyDescent="0.2">
      <c r="A508" s="15"/>
    </row>
    <row r="509" spans="1:1" x14ac:dyDescent="0.2">
      <c r="A509" s="15"/>
    </row>
    <row r="510" spans="1:1" x14ac:dyDescent="0.2">
      <c r="A510" s="15"/>
    </row>
    <row r="511" spans="1:1" x14ac:dyDescent="0.2">
      <c r="A511" s="15"/>
    </row>
    <row r="512" spans="1:1" x14ac:dyDescent="0.2">
      <c r="A512" s="15"/>
    </row>
    <row r="513" spans="1:1" x14ac:dyDescent="0.2">
      <c r="A513" s="15"/>
    </row>
    <row r="514" spans="1:1" x14ac:dyDescent="0.2">
      <c r="A514" s="15"/>
    </row>
    <row r="515" spans="1:1" x14ac:dyDescent="0.2">
      <c r="A515" s="15"/>
    </row>
    <row r="516" spans="1:1" x14ac:dyDescent="0.2">
      <c r="A516" s="15"/>
    </row>
    <row r="517" spans="1:1" x14ac:dyDescent="0.2">
      <c r="A517" s="15"/>
    </row>
    <row r="518" spans="1:1" x14ac:dyDescent="0.2">
      <c r="A518" s="15"/>
    </row>
    <row r="519" spans="1:1" x14ac:dyDescent="0.2">
      <c r="A519" s="15"/>
    </row>
    <row r="520" spans="1:1" x14ac:dyDescent="0.2">
      <c r="A520" s="15"/>
    </row>
    <row r="521" spans="1:1" x14ac:dyDescent="0.2">
      <c r="A521" s="15"/>
    </row>
    <row r="522" spans="1:1" x14ac:dyDescent="0.2">
      <c r="A522" s="15"/>
    </row>
    <row r="523" spans="1:1" x14ac:dyDescent="0.2">
      <c r="A523" s="15"/>
    </row>
    <row r="524" spans="1:1" x14ac:dyDescent="0.2">
      <c r="A524" s="15"/>
    </row>
    <row r="525" spans="1:1" x14ac:dyDescent="0.2">
      <c r="A525" s="15"/>
    </row>
    <row r="526" spans="1:1" x14ac:dyDescent="0.2">
      <c r="A526" s="15"/>
    </row>
    <row r="527" spans="1:1" x14ac:dyDescent="0.2">
      <c r="A527" s="15"/>
    </row>
    <row r="528" spans="1:1" x14ac:dyDescent="0.2">
      <c r="A528" s="15"/>
    </row>
    <row r="529" spans="1:1" x14ac:dyDescent="0.2">
      <c r="A529" s="15"/>
    </row>
    <row r="530" spans="1:1" x14ac:dyDescent="0.2">
      <c r="A530" s="15"/>
    </row>
    <row r="531" spans="1:1" x14ac:dyDescent="0.2">
      <c r="A531" s="15"/>
    </row>
    <row r="532" spans="1:1" x14ac:dyDescent="0.2">
      <c r="A532" s="15"/>
    </row>
    <row r="533" spans="1:1" x14ac:dyDescent="0.2">
      <c r="A533" s="15"/>
    </row>
    <row r="534" spans="1:1" x14ac:dyDescent="0.2">
      <c r="A534" s="15"/>
    </row>
    <row r="535" spans="1:1" x14ac:dyDescent="0.2">
      <c r="A535" s="15"/>
    </row>
    <row r="536" spans="1:1" x14ac:dyDescent="0.2">
      <c r="A536" s="15"/>
    </row>
    <row r="537" spans="1:1" x14ac:dyDescent="0.2">
      <c r="A537" s="15"/>
    </row>
    <row r="538" spans="1:1" x14ac:dyDescent="0.2">
      <c r="A538" s="15"/>
    </row>
    <row r="539" spans="1:1" x14ac:dyDescent="0.2">
      <c r="A539" s="15"/>
    </row>
    <row r="540" spans="1:1" x14ac:dyDescent="0.2">
      <c r="A540" s="15"/>
    </row>
    <row r="541" spans="1:1" x14ac:dyDescent="0.2">
      <c r="A541" s="15"/>
    </row>
    <row r="542" spans="1:1" x14ac:dyDescent="0.2">
      <c r="A542" s="15"/>
    </row>
    <row r="543" spans="1:1" x14ac:dyDescent="0.2">
      <c r="A543" s="15"/>
    </row>
    <row r="544" spans="1:1" x14ac:dyDescent="0.2">
      <c r="A544" s="15"/>
    </row>
    <row r="545" spans="1:1" x14ac:dyDescent="0.2">
      <c r="A545" s="15"/>
    </row>
    <row r="546" spans="1:1" x14ac:dyDescent="0.2">
      <c r="A546" s="15"/>
    </row>
    <row r="547" spans="1:1" x14ac:dyDescent="0.2">
      <c r="A547" s="15"/>
    </row>
    <row r="548" spans="1:1" x14ac:dyDescent="0.2">
      <c r="A548" s="15"/>
    </row>
    <row r="549" spans="1:1" x14ac:dyDescent="0.2">
      <c r="A549" s="15"/>
    </row>
    <row r="550" spans="1:1" x14ac:dyDescent="0.2">
      <c r="A550" s="15"/>
    </row>
    <row r="551" spans="1:1" x14ac:dyDescent="0.2">
      <c r="A551" s="15"/>
    </row>
    <row r="552" spans="1:1" x14ac:dyDescent="0.2">
      <c r="A552" s="15"/>
    </row>
    <row r="553" spans="1:1" x14ac:dyDescent="0.2">
      <c r="A553" s="15"/>
    </row>
    <row r="554" spans="1:1" x14ac:dyDescent="0.2">
      <c r="A554" s="15"/>
    </row>
    <row r="555" spans="1:1" x14ac:dyDescent="0.2">
      <c r="A555" s="15"/>
    </row>
    <row r="556" spans="1:1" x14ac:dyDescent="0.2">
      <c r="A556" s="15"/>
    </row>
    <row r="557" spans="1:1" x14ac:dyDescent="0.2">
      <c r="A557" s="15"/>
    </row>
    <row r="558" spans="1:1" x14ac:dyDescent="0.2">
      <c r="A558" s="15"/>
    </row>
    <row r="559" spans="1:1" x14ac:dyDescent="0.2">
      <c r="A559" s="15"/>
    </row>
    <row r="560" spans="1:1" x14ac:dyDescent="0.2">
      <c r="A560" s="15"/>
    </row>
    <row r="561" spans="1:1" x14ac:dyDescent="0.2">
      <c r="A561" s="15"/>
    </row>
    <row r="562" spans="1:1" x14ac:dyDescent="0.2">
      <c r="A562" s="15"/>
    </row>
    <row r="563" spans="1:1" x14ac:dyDescent="0.2">
      <c r="A563" s="15"/>
    </row>
    <row r="564" spans="1:1" x14ac:dyDescent="0.2">
      <c r="A564" s="15"/>
    </row>
    <row r="565" spans="1:1" x14ac:dyDescent="0.2">
      <c r="A565" s="15"/>
    </row>
    <row r="566" spans="1:1" x14ac:dyDescent="0.2">
      <c r="A566" s="15"/>
    </row>
    <row r="567" spans="1:1" x14ac:dyDescent="0.2">
      <c r="A567" s="15"/>
    </row>
    <row r="568" spans="1:1" x14ac:dyDescent="0.2">
      <c r="A568" s="15"/>
    </row>
    <row r="569" spans="1:1" x14ac:dyDescent="0.2">
      <c r="A569" s="15"/>
    </row>
    <row r="570" spans="1:1" x14ac:dyDescent="0.2">
      <c r="A570" s="15"/>
    </row>
    <row r="571" spans="1:1" x14ac:dyDescent="0.2">
      <c r="A571" s="15"/>
    </row>
    <row r="572" spans="1:1" x14ac:dyDescent="0.2">
      <c r="A572" s="15"/>
    </row>
    <row r="573" spans="1:1" x14ac:dyDescent="0.2">
      <c r="A573" s="15"/>
    </row>
    <row r="574" spans="1:1" x14ac:dyDescent="0.2">
      <c r="A574" s="15"/>
    </row>
    <row r="575" spans="1:1" x14ac:dyDescent="0.2">
      <c r="A575" s="15"/>
    </row>
    <row r="576" spans="1:1" x14ac:dyDescent="0.2">
      <c r="A576" s="15"/>
    </row>
    <row r="577" spans="1:1" x14ac:dyDescent="0.2">
      <c r="A577" s="15"/>
    </row>
    <row r="578" spans="1:1" x14ac:dyDescent="0.2">
      <c r="A578" s="15"/>
    </row>
    <row r="579" spans="1:1" x14ac:dyDescent="0.2">
      <c r="A579" s="15"/>
    </row>
    <row r="580" spans="1:1" x14ac:dyDescent="0.2">
      <c r="A580" s="15"/>
    </row>
    <row r="581" spans="1:1" x14ac:dyDescent="0.2">
      <c r="A581" s="15"/>
    </row>
    <row r="582" spans="1:1" x14ac:dyDescent="0.2">
      <c r="A582" s="15"/>
    </row>
    <row r="583" spans="1:1" x14ac:dyDescent="0.2">
      <c r="A583" s="15"/>
    </row>
    <row r="584" spans="1:1" x14ac:dyDescent="0.2">
      <c r="A584" s="15"/>
    </row>
    <row r="585" spans="1:1" x14ac:dyDescent="0.2">
      <c r="A585" s="15"/>
    </row>
    <row r="586" spans="1:1" x14ac:dyDescent="0.2">
      <c r="A586" s="15"/>
    </row>
    <row r="587" spans="1:1" x14ac:dyDescent="0.2">
      <c r="A587" s="15"/>
    </row>
    <row r="588" spans="1:1" x14ac:dyDescent="0.2">
      <c r="A588" s="15"/>
    </row>
    <row r="589" spans="1:1" x14ac:dyDescent="0.2">
      <c r="A589" s="15"/>
    </row>
    <row r="590" spans="1:1" x14ac:dyDescent="0.2">
      <c r="A590" s="15"/>
    </row>
    <row r="591" spans="1:1" x14ac:dyDescent="0.2">
      <c r="A591" s="15"/>
    </row>
    <row r="592" spans="1:1" x14ac:dyDescent="0.2">
      <c r="A592" s="15"/>
    </row>
    <row r="593" spans="1:1" x14ac:dyDescent="0.2">
      <c r="A593" s="15"/>
    </row>
    <row r="594" spans="1:1" x14ac:dyDescent="0.2">
      <c r="A594" s="15"/>
    </row>
    <row r="595" spans="1:1" x14ac:dyDescent="0.2">
      <c r="A595" s="15"/>
    </row>
    <row r="596" spans="1:1" x14ac:dyDescent="0.2">
      <c r="A596" s="15"/>
    </row>
    <row r="597" spans="1:1" x14ac:dyDescent="0.2">
      <c r="A597" s="15"/>
    </row>
    <row r="598" spans="1:1" x14ac:dyDescent="0.2">
      <c r="A598" s="15"/>
    </row>
    <row r="599" spans="1:1" x14ac:dyDescent="0.2">
      <c r="A599" s="15"/>
    </row>
    <row r="600" spans="1:1" x14ac:dyDescent="0.2">
      <c r="A600" s="15"/>
    </row>
    <row r="601" spans="1:1" x14ac:dyDescent="0.2">
      <c r="A601" s="15"/>
    </row>
    <row r="602" spans="1:1" x14ac:dyDescent="0.2">
      <c r="A602" s="15"/>
    </row>
    <row r="603" spans="1:1" x14ac:dyDescent="0.2">
      <c r="A603" s="15"/>
    </row>
    <row r="604" spans="1:1" x14ac:dyDescent="0.2">
      <c r="A604" s="15"/>
    </row>
    <row r="605" spans="1:1" x14ac:dyDescent="0.2">
      <c r="A605" s="15"/>
    </row>
    <row r="606" spans="1:1" x14ac:dyDescent="0.2">
      <c r="A606" s="15"/>
    </row>
    <row r="607" spans="1:1" x14ac:dyDescent="0.2">
      <c r="A607" s="15"/>
    </row>
    <row r="608" spans="1:1" x14ac:dyDescent="0.2">
      <c r="A608" s="15"/>
    </row>
    <row r="609" spans="1:1" x14ac:dyDescent="0.2">
      <c r="A609" s="15"/>
    </row>
    <row r="610" spans="1:1" x14ac:dyDescent="0.2">
      <c r="A610" s="15"/>
    </row>
    <row r="611" spans="1:1" x14ac:dyDescent="0.2">
      <c r="A611" s="15"/>
    </row>
    <row r="612" spans="1:1" x14ac:dyDescent="0.2">
      <c r="A612" s="15"/>
    </row>
    <row r="613" spans="1:1" x14ac:dyDescent="0.2">
      <c r="A613" s="15"/>
    </row>
    <row r="614" spans="1:1" x14ac:dyDescent="0.2">
      <c r="A614" s="15"/>
    </row>
    <row r="615" spans="1:1" x14ac:dyDescent="0.2">
      <c r="A615" s="15"/>
    </row>
    <row r="616" spans="1:1" x14ac:dyDescent="0.2">
      <c r="A616" s="15"/>
    </row>
    <row r="617" spans="1:1" x14ac:dyDescent="0.2">
      <c r="A617" s="15"/>
    </row>
    <row r="618" spans="1:1" x14ac:dyDescent="0.2">
      <c r="A618" s="15"/>
    </row>
    <row r="619" spans="1:1" x14ac:dyDescent="0.2">
      <c r="A619" s="15"/>
    </row>
    <row r="620" spans="1:1" x14ac:dyDescent="0.2">
      <c r="A620" s="15"/>
    </row>
    <row r="621" spans="1:1" x14ac:dyDescent="0.2">
      <c r="A621" s="15"/>
    </row>
    <row r="622" spans="1:1" x14ac:dyDescent="0.2">
      <c r="A622" s="15"/>
    </row>
    <row r="623" spans="1:1" x14ac:dyDescent="0.2">
      <c r="A623" s="15"/>
    </row>
    <row r="624" spans="1:1" x14ac:dyDescent="0.2">
      <c r="A624" s="15"/>
    </row>
    <row r="625" spans="1:1" x14ac:dyDescent="0.2">
      <c r="A625" s="15"/>
    </row>
    <row r="626" spans="1:1" x14ac:dyDescent="0.2">
      <c r="A626" s="15"/>
    </row>
    <row r="627" spans="1:1" x14ac:dyDescent="0.2">
      <c r="A627" s="15"/>
    </row>
    <row r="628" spans="1:1" x14ac:dyDescent="0.2">
      <c r="A628" s="15"/>
    </row>
    <row r="629" spans="1:1" x14ac:dyDescent="0.2">
      <c r="A629" s="15"/>
    </row>
    <row r="630" spans="1:1" x14ac:dyDescent="0.2">
      <c r="A630" s="15"/>
    </row>
    <row r="631" spans="1:1" x14ac:dyDescent="0.2">
      <c r="A631" s="15"/>
    </row>
    <row r="632" spans="1:1" x14ac:dyDescent="0.2">
      <c r="A632" s="15"/>
    </row>
    <row r="633" spans="1:1" x14ac:dyDescent="0.2">
      <c r="A633" s="15"/>
    </row>
    <row r="634" spans="1:1" x14ac:dyDescent="0.2">
      <c r="A634" s="15"/>
    </row>
    <row r="635" spans="1:1" x14ac:dyDescent="0.2">
      <c r="A635" s="15"/>
    </row>
    <row r="636" spans="1:1" x14ac:dyDescent="0.2">
      <c r="A636" s="15"/>
    </row>
    <row r="637" spans="1:1" x14ac:dyDescent="0.2">
      <c r="A637" s="15"/>
    </row>
    <row r="638" spans="1:1" x14ac:dyDescent="0.2">
      <c r="A638" s="15"/>
    </row>
    <row r="639" spans="1:1" x14ac:dyDescent="0.2">
      <c r="A639" s="15"/>
    </row>
    <row r="640" spans="1:1" x14ac:dyDescent="0.2">
      <c r="A640" s="15"/>
    </row>
    <row r="641" spans="1:1" x14ac:dyDescent="0.2">
      <c r="A641" s="15"/>
    </row>
    <row r="642" spans="1:1" x14ac:dyDescent="0.2">
      <c r="A642" s="15"/>
    </row>
    <row r="643" spans="1:1" x14ac:dyDescent="0.2">
      <c r="A643" s="15"/>
    </row>
    <row r="644" spans="1:1" x14ac:dyDescent="0.2">
      <c r="A644" s="15"/>
    </row>
    <row r="645" spans="1:1" x14ac:dyDescent="0.2">
      <c r="A645" s="15"/>
    </row>
    <row r="646" spans="1:1" x14ac:dyDescent="0.2">
      <c r="A646" s="15"/>
    </row>
    <row r="647" spans="1:1" x14ac:dyDescent="0.2">
      <c r="A647" s="15"/>
    </row>
    <row r="648" spans="1:1" x14ac:dyDescent="0.2">
      <c r="A648" s="15"/>
    </row>
    <row r="649" spans="1:1" x14ac:dyDescent="0.2">
      <c r="A649" s="15"/>
    </row>
    <row r="650" spans="1:1" x14ac:dyDescent="0.2">
      <c r="A650" s="15"/>
    </row>
    <row r="651" spans="1:1" x14ac:dyDescent="0.2">
      <c r="A651" s="15"/>
    </row>
    <row r="652" spans="1:1" x14ac:dyDescent="0.2">
      <c r="A652" s="15"/>
    </row>
    <row r="653" spans="1:1" x14ac:dyDescent="0.2">
      <c r="A653" s="15"/>
    </row>
    <row r="654" spans="1:1" x14ac:dyDescent="0.2">
      <c r="A654" s="15"/>
    </row>
    <row r="655" spans="1:1" x14ac:dyDescent="0.2">
      <c r="A655" s="15"/>
    </row>
    <row r="656" spans="1:1" x14ac:dyDescent="0.2">
      <c r="A656" s="15"/>
    </row>
    <row r="657" spans="1:1" x14ac:dyDescent="0.2">
      <c r="A657" s="15"/>
    </row>
    <row r="658" spans="1:1" x14ac:dyDescent="0.2">
      <c r="A658" s="15"/>
    </row>
    <row r="659" spans="1:1" x14ac:dyDescent="0.2">
      <c r="A659" s="15"/>
    </row>
    <row r="660" spans="1:1" x14ac:dyDescent="0.2">
      <c r="A660" s="15"/>
    </row>
    <row r="661" spans="1:1" x14ac:dyDescent="0.2">
      <c r="A661" s="15"/>
    </row>
    <row r="662" spans="1:1" x14ac:dyDescent="0.2">
      <c r="A662" s="15"/>
    </row>
    <row r="663" spans="1:1" x14ac:dyDescent="0.2">
      <c r="A663" s="15"/>
    </row>
    <row r="664" spans="1:1" x14ac:dyDescent="0.2">
      <c r="A664" s="15"/>
    </row>
    <row r="665" spans="1:1" x14ac:dyDescent="0.2">
      <c r="A665" s="15"/>
    </row>
    <row r="666" spans="1:1" x14ac:dyDescent="0.2">
      <c r="A666" s="15"/>
    </row>
    <row r="667" spans="1:1" x14ac:dyDescent="0.2">
      <c r="A667" s="15"/>
    </row>
    <row r="668" spans="1:1" x14ac:dyDescent="0.2">
      <c r="A668" s="15"/>
    </row>
    <row r="669" spans="1:1" x14ac:dyDescent="0.2">
      <c r="A669" s="15"/>
    </row>
    <row r="670" spans="1:1" x14ac:dyDescent="0.2">
      <c r="A670" s="15"/>
    </row>
    <row r="671" spans="1:1" x14ac:dyDescent="0.2">
      <c r="A671" s="15"/>
    </row>
    <row r="672" spans="1:1" x14ac:dyDescent="0.2">
      <c r="A672" s="15"/>
    </row>
    <row r="673" spans="1:1" x14ac:dyDescent="0.2">
      <c r="A673" s="15"/>
    </row>
    <row r="674" spans="1:1" x14ac:dyDescent="0.2">
      <c r="A674" s="15"/>
    </row>
    <row r="675" spans="1:1" x14ac:dyDescent="0.2">
      <c r="A675" s="15"/>
    </row>
    <row r="676" spans="1:1" x14ac:dyDescent="0.2">
      <c r="A676" s="15"/>
    </row>
    <row r="677" spans="1:1" x14ac:dyDescent="0.2">
      <c r="A677" s="15"/>
    </row>
    <row r="678" spans="1:1" x14ac:dyDescent="0.2">
      <c r="A678" s="15"/>
    </row>
    <row r="679" spans="1:1" x14ac:dyDescent="0.2">
      <c r="A679" s="15"/>
    </row>
    <row r="680" spans="1:1" x14ac:dyDescent="0.2">
      <c r="A680" s="15"/>
    </row>
    <row r="681" spans="1:1" x14ac:dyDescent="0.2">
      <c r="A681" s="15"/>
    </row>
    <row r="682" spans="1:1" x14ac:dyDescent="0.2">
      <c r="A682" s="15"/>
    </row>
    <row r="683" spans="1:1" x14ac:dyDescent="0.2">
      <c r="A683" s="15"/>
    </row>
    <row r="684" spans="1:1" x14ac:dyDescent="0.2">
      <c r="A684" s="15"/>
    </row>
    <row r="685" spans="1:1" x14ac:dyDescent="0.2">
      <c r="A685" s="15"/>
    </row>
    <row r="686" spans="1:1" x14ac:dyDescent="0.2">
      <c r="A686" s="15"/>
    </row>
    <row r="687" spans="1:1" x14ac:dyDescent="0.2">
      <c r="A687" s="15"/>
    </row>
    <row r="688" spans="1:1" x14ac:dyDescent="0.2">
      <c r="A688" s="15"/>
    </row>
    <row r="689" spans="1:1" x14ac:dyDescent="0.2">
      <c r="A689" s="15"/>
    </row>
    <row r="690" spans="1:1" x14ac:dyDescent="0.2">
      <c r="A690" s="15"/>
    </row>
    <row r="691" spans="1:1" x14ac:dyDescent="0.2">
      <c r="A691" s="15"/>
    </row>
    <row r="692" spans="1:1" x14ac:dyDescent="0.2">
      <c r="A692" s="15"/>
    </row>
    <row r="693" spans="1:1" x14ac:dyDescent="0.2">
      <c r="A693" s="15"/>
    </row>
    <row r="694" spans="1:1" x14ac:dyDescent="0.2">
      <c r="A694" s="15"/>
    </row>
    <row r="695" spans="1:1" x14ac:dyDescent="0.2">
      <c r="A695" s="15"/>
    </row>
    <row r="696" spans="1:1" x14ac:dyDescent="0.2">
      <c r="A696" s="15"/>
    </row>
    <row r="697" spans="1:1" x14ac:dyDescent="0.2">
      <c r="A697" s="15"/>
    </row>
    <row r="698" spans="1:1" x14ac:dyDescent="0.2">
      <c r="A698" s="15"/>
    </row>
    <row r="699" spans="1:1" x14ac:dyDescent="0.2">
      <c r="A699" s="15"/>
    </row>
    <row r="700" spans="1:1" x14ac:dyDescent="0.2">
      <c r="A700" s="15"/>
    </row>
    <row r="701" spans="1:1" x14ac:dyDescent="0.2">
      <c r="A701" s="15"/>
    </row>
    <row r="702" spans="1:1" x14ac:dyDescent="0.2">
      <c r="A702" s="15"/>
    </row>
    <row r="703" spans="1:1" x14ac:dyDescent="0.2">
      <c r="A703" s="15"/>
    </row>
    <row r="704" spans="1:1" x14ac:dyDescent="0.2">
      <c r="A704" s="15"/>
    </row>
    <row r="705" spans="1:1" x14ac:dyDescent="0.2">
      <c r="A705" s="15"/>
    </row>
    <row r="706" spans="1:1" x14ac:dyDescent="0.2">
      <c r="A706" s="15"/>
    </row>
    <row r="707" spans="1:1" x14ac:dyDescent="0.2">
      <c r="A707" s="15"/>
    </row>
    <row r="708" spans="1:1" x14ac:dyDescent="0.2">
      <c r="A708" s="15"/>
    </row>
    <row r="709" spans="1:1" x14ac:dyDescent="0.2">
      <c r="A709" s="15"/>
    </row>
    <row r="710" spans="1:1" x14ac:dyDescent="0.2">
      <c r="A710" s="15"/>
    </row>
    <row r="711" spans="1:1" x14ac:dyDescent="0.2">
      <c r="A711" s="15"/>
    </row>
    <row r="712" spans="1:1" x14ac:dyDescent="0.2">
      <c r="A712" s="15"/>
    </row>
    <row r="713" spans="1:1" x14ac:dyDescent="0.2">
      <c r="A713" s="15"/>
    </row>
    <row r="714" spans="1:1" x14ac:dyDescent="0.2">
      <c r="A714" s="15"/>
    </row>
    <row r="715" spans="1:1" x14ac:dyDescent="0.2">
      <c r="A715" s="15"/>
    </row>
    <row r="716" spans="1:1" x14ac:dyDescent="0.2">
      <c r="A716" s="15"/>
    </row>
    <row r="717" spans="1:1" x14ac:dyDescent="0.2">
      <c r="A717" s="15"/>
    </row>
    <row r="718" spans="1:1" x14ac:dyDescent="0.2">
      <c r="A718" s="15"/>
    </row>
    <row r="719" spans="1:1" x14ac:dyDescent="0.2">
      <c r="A719" s="15"/>
    </row>
    <row r="720" spans="1:1" x14ac:dyDescent="0.2">
      <c r="A720" s="15"/>
    </row>
    <row r="721" spans="1:1" x14ac:dyDescent="0.2">
      <c r="A721" s="15"/>
    </row>
    <row r="722" spans="1:1" x14ac:dyDescent="0.2">
      <c r="A722" s="15"/>
    </row>
    <row r="723" spans="1:1" x14ac:dyDescent="0.2">
      <c r="A723" s="15"/>
    </row>
    <row r="724" spans="1:1" x14ac:dyDescent="0.2">
      <c r="A724" s="15"/>
    </row>
    <row r="725" spans="1:1" x14ac:dyDescent="0.2">
      <c r="A725" s="15"/>
    </row>
    <row r="726" spans="1:1" x14ac:dyDescent="0.2">
      <c r="A726" s="15"/>
    </row>
    <row r="727" spans="1:1" x14ac:dyDescent="0.2">
      <c r="A727" s="15"/>
    </row>
    <row r="728" spans="1:1" x14ac:dyDescent="0.2">
      <c r="A728" s="15"/>
    </row>
    <row r="729" spans="1:1" x14ac:dyDescent="0.2">
      <c r="A729" s="15"/>
    </row>
    <row r="730" spans="1:1" x14ac:dyDescent="0.2">
      <c r="A730" s="15"/>
    </row>
    <row r="731" spans="1:1" x14ac:dyDescent="0.2">
      <c r="A731" s="15"/>
    </row>
    <row r="732" spans="1:1" x14ac:dyDescent="0.2">
      <c r="A732" s="15"/>
    </row>
    <row r="733" spans="1:1" x14ac:dyDescent="0.2">
      <c r="A733" s="15"/>
    </row>
    <row r="734" spans="1:1" x14ac:dyDescent="0.2">
      <c r="A734" s="15"/>
    </row>
    <row r="735" spans="1:1" x14ac:dyDescent="0.2">
      <c r="A735" s="15"/>
    </row>
    <row r="736" spans="1:1" x14ac:dyDescent="0.2">
      <c r="A736" s="15"/>
    </row>
    <row r="737" spans="1:1" x14ac:dyDescent="0.2">
      <c r="A737" s="15"/>
    </row>
    <row r="738" spans="1:1" x14ac:dyDescent="0.2">
      <c r="A738" s="15"/>
    </row>
    <row r="739" spans="1:1" x14ac:dyDescent="0.2">
      <c r="A739" s="15"/>
    </row>
    <row r="740" spans="1:1" x14ac:dyDescent="0.2">
      <c r="A740" s="15"/>
    </row>
    <row r="741" spans="1:1" x14ac:dyDescent="0.2">
      <c r="A741" s="15"/>
    </row>
    <row r="742" spans="1:1" x14ac:dyDescent="0.2">
      <c r="A742" s="15"/>
    </row>
    <row r="743" spans="1:1" x14ac:dyDescent="0.2">
      <c r="A743" s="15"/>
    </row>
    <row r="744" spans="1:1" x14ac:dyDescent="0.2">
      <c r="A744" s="15"/>
    </row>
    <row r="745" spans="1:1" x14ac:dyDescent="0.2">
      <c r="A745" s="15"/>
    </row>
    <row r="746" spans="1:1" x14ac:dyDescent="0.2">
      <c r="A746" s="15"/>
    </row>
    <row r="747" spans="1:1" x14ac:dyDescent="0.2">
      <c r="A747" s="15"/>
    </row>
    <row r="748" spans="1:1" x14ac:dyDescent="0.2">
      <c r="A748" s="15"/>
    </row>
    <row r="749" spans="1:1" x14ac:dyDescent="0.2">
      <c r="A749" s="15"/>
    </row>
    <row r="750" spans="1:1" x14ac:dyDescent="0.2">
      <c r="A750" s="15"/>
    </row>
    <row r="751" spans="1:1" x14ac:dyDescent="0.2">
      <c r="A751" s="15"/>
    </row>
    <row r="752" spans="1:1" x14ac:dyDescent="0.2">
      <c r="A752" s="15"/>
    </row>
    <row r="753" spans="1:1" x14ac:dyDescent="0.2">
      <c r="A753" s="15"/>
    </row>
    <row r="754" spans="1:1" x14ac:dyDescent="0.2">
      <c r="A754" s="15"/>
    </row>
    <row r="755" spans="1:1" x14ac:dyDescent="0.2">
      <c r="A755" s="15"/>
    </row>
    <row r="756" spans="1:1" x14ac:dyDescent="0.2">
      <c r="A756" s="15"/>
    </row>
    <row r="757" spans="1:1" x14ac:dyDescent="0.2">
      <c r="A757" s="15"/>
    </row>
    <row r="758" spans="1:1" x14ac:dyDescent="0.2">
      <c r="A758" s="15"/>
    </row>
    <row r="759" spans="1:1" x14ac:dyDescent="0.2">
      <c r="A759" s="15"/>
    </row>
    <row r="760" spans="1:1" x14ac:dyDescent="0.2">
      <c r="A760" s="15"/>
    </row>
    <row r="761" spans="1:1" x14ac:dyDescent="0.2">
      <c r="A761" s="15"/>
    </row>
    <row r="762" spans="1:1" x14ac:dyDescent="0.2">
      <c r="A762" s="15"/>
    </row>
    <row r="763" spans="1:1" x14ac:dyDescent="0.2">
      <c r="A763" s="15"/>
    </row>
    <row r="764" spans="1:1" x14ac:dyDescent="0.2">
      <c r="A764" s="15"/>
    </row>
    <row r="765" spans="1:1" x14ac:dyDescent="0.2">
      <c r="A765" s="15"/>
    </row>
    <row r="766" spans="1:1" x14ac:dyDescent="0.2">
      <c r="A766" s="15"/>
    </row>
    <row r="767" spans="1:1" x14ac:dyDescent="0.2">
      <c r="A767" s="15"/>
    </row>
    <row r="768" spans="1:1" x14ac:dyDescent="0.2">
      <c r="A768" s="15"/>
    </row>
    <row r="769" spans="1:1" x14ac:dyDescent="0.2">
      <c r="A769" s="15"/>
    </row>
    <row r="770" spans="1:1" x14ac:dyDescent="0.2">
      <c r="A770" s="15"/>
    </row>
    <row r="771" spans="1:1" x14ac:dyDescent="0.2">
      <c r="A771" s="15"/>
    </row>
    <row r="772" spans="1:1" x14ac:dyDescent="0.2">
      <c r="A772" s="15"/>
    </row>
    <row r="773" spans="1:1" x14ac:dyDescent="0.2">
      <c r="A773" s="15"/>
    </row>
    <row r="774" spans="1:1" x14ac:dyDescent="0.2">
      <c r="A774" s="15"/>
    </row>
    <row r="775" spans="1:1" x14ac:dyDescent="0.2">
      <c r="A775" s="15"/>
    </row>
    <row r="776" spans="1:1" x14ac:dyDescent="0.2">
      <c r="A776" s="15"/>
    </row>
    <row r="777" spans="1:1" x14ac:dyDescent="0.2">
      <c r="A777" s="15"/>
    </row>
    <row r="778" spans="1:1" x14ac:dyDescent="0.2">
      <c r="A778" s="15"/>
    </row>
    <row r="779" spans="1:1" x14ac:dyDescent="0.2">
      <c r="A779" s="15"/>
    </row>
    <row r="780" spans="1:1" x14ac:dyDescent="0.2">
      <c r="A780" s="15"/>
    </row>
    <row r="781" spans="1:1" x14ac:dyDescent="0.2">
      <c r="A781" s="15"/>
    </row>
    <row r="782" spans="1:1" x14ac:dyDescent="0.2">
      <c r="A782" s="15"/>
    </row>
    <row r="783" spans="1:1" x14ac:dyDescent="0.2">
      <c r="A783" s="15"/>
    </row>
    <row r="784" spans="1:1" x14ac:dyDescent="0.2">
      <c r="A784" s="15"/>
    </row>
    <row r="785" spans="1:1" x14ac:dyDescent="0.2">
      <c r="A785" s="15"/>
    </row>
    <row r="786" spans="1:1" x14ac:dyDescent="0.2">
      <c r="A786" s="15"/>
    </row>
    <row r="787" spans="1:1" x14ac:dyDescent="0.2">
      <c r="A787" s="15"/>
    </row>
    <row r="788" spans="1:1" x14ac:dyDescent="0.2">
      <c r="A788" s="15"/>
    </row>
    <row r="789" spans="1:1" x14ac:dyDescent="0.2">
      <c r="A789" s="15"/>
    </row>
    <row r="790" spans="1:1" x14ac:dyDescent="0.2">
      <c r="A790" s="15"/>
    </row>
    <row r="791" spans="1:1" x14ac:dyDescent="0.2">
      <c r="A791" s="15"/>
    </row>
    <row r="792" spans="1:1" x14ac:dyDescent="0.2">
      <c r="A792" s="15"/>
    </row>
    <row r="793" spans="1:1" x14ac:dyDescent="0.2">
      <c r="A793" s="15"/>
    </row>
    <row r="794" spans="1:1" x14ac:dyDescent="0.2">
      <c r="A794" s="15"/>
    </row>
    <row r="795" spans="1:1" x14ac:dyDescent="0.2">
      <c r="A795" s="15"/>
    </row>
    <row r="796" spans="1:1" x14ac:dyDescent="0.2">
      <c r="A796" s="15"/>
    </row>
    <row r="797" spans="1:1" x14ac:dyDescent="0.2">
      <c r="A797" s="15"/>
    </row>
    <row r="798" spans="1:1" x14ac:dyDescent="0.2">
      <c r="A798" s="15"/>
    </row>
    <row r="799" spans="1:1" x14ac:dyDescent="0.2">
      <c r="A799" s="15"/>
    </row>
    <row r="800" spans="1:1" x14ac:dyDescent="0.2">
      <c r="A800" s="15"/>
    </row>
    <row r="801" spans="1:1" x14ac:dyDescent="0.2">
      <c r="A801" s="15"/>
    </row>
    <row r="802" spans="1:1" x14ac:dyDescent="0.2">
      <c r="A802" s="15"/>
    </row>
    <row r="803" spans="1:1" x14ac:dyDescent="0.2">
      <c r="A803" s="15"/>
    </row>
    <row r="804" spans="1:1" x14ac:dyDescent="0.2">
      <c r="A804" s="15"/>
    </row>
    <row r="805" spans="1:1" x14ac:dyDescent="0.2">
      <c r="A805" s="15"/>
    </row>
    <row r="806" spans="1:1" x14ac:dyDescent="0.2">
      <c r="A806" s="15"/>
    </row>
    <row r="807" spans="1:1" x14ac:dyDescent="0.2">
      <c r="A807" s="15"/>
    </row>
    <row r="808" spans="1:1" x14ac:dyDescent="0.2">
      <c r="A808" s="15"/>
    </row>
    <row r="809" spans="1:1" x14ac:dyDescent="0.2">
      <c r="A809" s="15"/>
    </row>
    <row r="810" spans="1:1" x14ac:dyDescent="0.2">
      <c r="A810" s="15"/>
    </row>
    <row r="811" spans="1:1" x14ac:dyDescent="0.2">
      <c r="A811" s="15"/>
    </row>
    <row r="812" spans="1:1" x14ac:dyDescent="0.2">
      <c r="A812" s="15"/>
    </row>
    <row r="813" spans="1:1" x14ac:dyDescent="0.2">
      <c r="A813" s="15"/>
    </row>
    <row r="814" spans="1:1" x14ac:dyDescent="0.2">
      <c r="A814" s="15"/>
    </row>
    <row r="815" spans="1:1" x14ac:dyDescent="0.2">
      <c r="A815" s="15"/>
    </row>
    <row r="816" spans="1:1" x14ac:dyDescent="0.2">
      <c r="A816" s="15"/>
    </row>
    <row r="817" spans="1:1" x14ac:dyDescent="0.2">
      <c r="A817" s="15"/>
    </row>
    <row r="818" spans="1:1" x14ac:dyDescent="0.2">
      <c r="A818" s="15"/>
    </row>
    <row r="819" spans="1:1" x14ac:dyDescent="0.2">
      <c r="A819" s="15"/>
    </row>
    <row r="820" spans="1:1" x14ac:dyDescent="0.2">
      <c r="A820" s="15"/>
    </row>
    <row r="821" spans="1:1" x14ac:dyDescent="0.2">
      <c r="A821" s="15"/>
    </row>
    <row r="822" spans="1:1" x14ac:dyDescent="0.2">
      <c r="A822" s="15"/>
    </row>
    <row r="823" spans="1:1" x14ac:dyDescent="0.2">
      <c r="A823" s="15"/>
    </row>
    <row r="824" spans="1:1" x14ac:dyDescent="0.2">
      <c r="A824" s="15"/>
    </row>
    <row r="825" spans="1:1" x14ac:dyDescent="0.2">
      <c r="A825" s="15"/>
    </row>
    <row r="826" spans="1:1" x14ac:dyDescent="0.2">
      <c r="A826" s="15"/>
    </row>
    <row r="827" spans="1:1" x14ac:dyDescent="0.2">
      <c r="A827" s="15"/>
    </row>
    <row r="828" spans="1:1" x14ac:dyDescent="0.2">
      <c r="A828" s="15"/>
    </row>
    <row r="829" spans="1:1" x14ac:dyDescent="0.2">
      <c r="A829" s="15"/>
    </row>
    <row r="830" spans="1:1" x14ac:dyDescent="0.2">
      <c r="A830" s="15"/>
    </row>
    <row r="831" spans="1:1" x14ac:dyDescent="0.2">
      <c r="A831" s="15"/>
    </row>
    <row r="832" spans="1:1" x14ac:dyDescent="0.2">
      <c r="A832" s="15"/>
    </row>
    <row r="833" spans="1:1" x14ac:dyDescent="0.2">
      <c r="A833" s="15"/>
    </row>
    <row r="834" spans="1:1" x14ac:dyDescent="0.2">
      <c r="A834" s="15"/>
    </row>
    <row r="835" spans="1:1" x14ac:dyDescent="0.2">
      <c r="A835" s="15"/>
    </row>
    <row r="836" spans="1:1" x14ac:dyDescent="0.2">
      <c r="A836" s="15"/>
    </row>
    <row r="837" spans="1:1" x14ac:dyDescent="0.2">
      <c r="A837" s="15"/>
    </row>
    <row r="838" spans="1:1" x14ac:dyDescent="0.2">
      <c r="A838" s="15"/>
    </row>
    <row r="839" spans="1:1" x14ac:dyDescent="0.2">
      <c r="A839" s="15"/>
    </row>
    <row r="840" spans="1:1" x14ac:dyDescent="0.2">
      <c r="A840" s="15"/>
    </row>
    <row r="841" spans="1:1" x14ac:dyDescent="0.2">
      <c r="A841" s="15"/>
    </row>
    <row r="842" spans="1:1" x14ac:dyDescent="0.2">
      <c r="A842" s="15"/>
    </row>
    <row r="843" spans="1:1" x14ac:dyDescent="0.2">
      <c r="A843" s="15"/>
    </row>
    <row r="844" spans="1:1" x14ac:dyDescent="0.2">
      <c r="A844" s="15"/>
    </row>
    <row r="845" spans="1:1" x14ac:dyDescent="0.2">
      <c r="A845" s="15"/>
    </row>
    <row r="846" spans="1:1" x14ac:dyDescent="0.2">
      <c r="A846" s="15"/>
    </row>
    <row r="847" spans="1:1" x14ac:dyDescent="0.2">
      <c r="A847" s="15"/>
    </row>
    <row r="848" spans="1:1" x14ac:dyDescent="0.2">
      <c r="A848" s="15"/>
    </row>
    <row r="849" spans="1:1" x14ac:dyDescent="0.2">
      <c r="A849" s="15"/>
    </row>
    <row r="850" spans="1:1" x14ac:dyDescent="0.2">
      <c r="A850" s="15"/>
    </row>
    <row r="851" spans="1:1" x14ac:dyDescent="0.2">
      <c r="A851" s="15"/>
    </row>
    <row r="852" spans="1:1" x14ac:dyDescent="0.2">
      <c r="A852" s="15"/>
    </row>
    <row r="853" spans="1:1" x14ac:dyDescent="0.2">
      <c r="A853" s="15"/>
    </row>
    <row r="854" spans="1:1" x14ac:dyDescent="0.2">
      <c r="A854" s="15"/>
    </row>
    <row r="855" spans="1:1" x14ac:dyDescent="0.2">
      <c r="A855" s="15"/>
    </row>
    <row r="856" spans="1:1" x14ac:dyDescent="0.2">
      <c r="A856" s="15"/>
    </row>
    <row r="857" spans="1:1" x14ac:dyDescent="0.2">
      <c r="A857" s="15"/>
    </row>
    <row r="858" spans="1:1" x14ac:dyDescent="0.2">
      <c r="A858" s="15"/>
    </row>
    <row r="859" spans="1:1" x14ac:dyDescent="0.2">
      <c r="A859" s="15"/>
    </row>
    <row r="860" spans="1:1" x14ac:dyDescent="0.2">
      <c r="A860" s="15"/>
    </row>
    <row r="861" spans="1:1" x14ac:dyDescent="0.2">
      <c r="A861" s="15"/>
    </row>
    <row r="862" spans="1:1" x14ac:dyDescent="0.2">
      <c r="A862" s="15"/>
    </row>
    <row r="863" spans="1:1" x14ac:dyDescent="0.2">
      <c r="A863" s="15"/>
    </row>
    <row r="864" spans="1:1" x14ac:dyDescent="0.2">
      <c r="A864" s="15"/>
    </row>
    <row r="865" spans="1:1" x14ac:dyDescent="0.2">
      <c r="A865" s="15"/>
    </row>
    <row r="866" spans="1:1" x14ac:dyDescent="0.2">
      <c r="A866" s="15"/>
    </row>
    <row r="867" spans="1:1" x14ac:dyDescent="0.2">
      <c r="A867" s="15"/>
    </row>
    <row r="868" spans="1:1" x14ac:dyDescent="0.2">
      <c r="A868" s="15"/>
    </row>
    <row r="869" spans="1:1" x14ac:dyDescent="0.2">
      <c r="A869" s="15"/>
    </row>
    <row r="870" spans="1:1" x14ac:dyDescent="0.2">
      <c r="A870" s="15"/>
    </row>
    <row r="871" spans="1:1" x14ac:dyDescent="0.2">
      <c r="A871" s="15"/>
    </row>
    <row r="872" spans="1:1" x14ac:dyDescent="0.2">
      <c r="A872" s="15"/>
    </row>
    <row r="873" spans="1:1" x14ac:dyDescent="0.2">
      <c r="A873" s="15"/>
    </row>
    <row r="874" spans="1:1" x14ac:dyDescent="0.2">
      <c r="A874" s="15"/>
    </row>
    <row r="875" spans="1:1" x14ac:dyDescent="0.2">
      <c r="A875" s="15"/>
    </row>
    <row r="876" spans="1:1" x14ac:dyDescent="0.2">
      <c r="A876" s="15"/>
    </row>
    <row r="877" spans="1:1" x14ac:dyDescent="0.2">
      <c r="A877" s="15"/>
    </row>
    <row r="878" spans="1:1" x14ac:dyDescent="0.2">
      <c r="A878" s="15"/>
    </row>
    <row r="879" spans="1:1" x14ac:dyDescent="0.2">
      <c r="A879" s="15"/>
    </row>
    <row r="880" spans="1:1" x14ac:dyDescent="0.2">
      <c r="A880" s="15"/>
    </row>
    <row r="881" spans="1:1" x14ac:dyDescent="0.2">
      <c r="A881" s="15"/>
    </row>
    <row r="882" spans="1:1" x14ac:dyDescent="0.2">
      <c r="A882" s="15"/>
    </row>
    <row r="883" spans="1:1" x14ac:dyDescent="0.2">
      <c r="A883" s="15"/>
    </row>
    <row r="884" spans="1:1" x14ac:dyDescent="0.2">
      <c r="A884" s="15"/>
    </row>
    <row r="885" spans="1:1" x14ac:dyDescent="0.2">
      <c r="A885" s="15"/>
    </row>
    <row r="886" spans="1:1" x14ac:dyDescent="0.2">
      <c r="A886" s="15"/>
    </row>
    <row r="887" spans="1:1" x14ac:dyDescent="0.2">
      <c r="A887" s="15"/>
    </row>
    <row r="888" spans="1:1" x14ac:dyDescent="0.2">
      <c r="A888" s="15"/>
    </row>
    <row r="889" spans="1:1" x14ac:dyDescent="0.2">
      <c r="A889" s="15"/>
    </row>
    <row r="890" spans="1:1" x14ac:dyDescent="0.2">
      <c r="A890" s="15"/>
    </row>
    <row r="891" spans="1:1" x14ac:dyDescent="0.2">
      <c r="A891" s="15"/>
    </row>
    <row r="892" spans="1:1" x14ac:dyDescent="0.2">
      <c r="A892" s="15"/>
    </row>
    <row r="893" spans="1:1" x14ac:dyDescent="0.2">
      <c r="A893" s="15"/>
    </row>
    <row r="894" spans="1:1" x14ac:dyDescent="0.2">
      <c r="A894" s="15"/>
    </row>
    <row r="895" spans="1:1" x14ac:dyDescent="0.2">
      <c r="A895" s="15"/>
    </row>
    <row r="896" spans="1:1" x14ac:dyDescent="0.2">
      <c r="A896" s="15"/>
    </row>
    <row r="897" spans="1:1" x14ac:dyDescent="0.2">
      <c r="A897" s="15"/>
    </row>
    <row r="898" spans="1:1" x14ac:dyDescent="0.2">
      <c r="A898" s="15"/>
    </row>
    <row r="899" spans="1:1" x14ac:dyDescent="0.2">
      <c r="A899" s="15"/>
    </row>
    <row r="900" spans="1:1" x14ac:dyDescent="0.2">
      <c r="A900" s="15"/>
    </row>
    <row r="901" spans="1:1" x14ac:dyDescent="0.2">
      <c r="A901" s="15"/>
    </row>
    <row r="902" spans="1:1" x14ac:dyDescent="0.2">
      <c r="A902" s="15"/>
    </row>
    <row r="903" spans="1:1" x14ac:dyDescent="0.2">
      <c r="A903" s="15"/>
    </row>
    <row r="904" spans="1:1" x14ac:dyDescent="0.2">
      <c r="A904" s="15"/>
    </row>
    <row r="905" spans="1:1" x14ac:dyDescent="0.2">
      <c r="A905" s="15"/>
    </row>
    <row r="906" spans="1:1" x14ac:dyDescent="0.2">
      <c r="A906" s="15"/>
    </row>
    <row r="907" spans="1:1" x14ac:dyDescent="0.2">
      <c r="A907" s="15"/>
    </row>
    <row r="908" spans="1:1" x14ac:dyDescent="0.2">
      <c r="A908" s="15"/>
    </row>
    <row r="909" spans="1:1" x14ac:dyDescent="0.2">
      <c r="A909" s="15"/>
    </row>
    <row r="910" spans="1:1" x14ac:dyDescent="0.2">
      <c r="A910" s="15"/>
    </row>
    <row r="911" spans="1:1" x14ac:dyDescent="0.2">
      <c r="A911" s="15"/>
    </row>
    <row r="912" spans="1:1" x14ac:dyDescent="0.2">
      <c r="A912" s="15"/>
    </row>
    <row r="913" spans="1:1" x14ac:dyDescent="0.2">
      <c r="A913" s="15"/>
    </row>
    <row r="914" spans="1:1" x14ac:dyDescent="0.2">
      <c r="A914" s="15"/>
    </row>
    <row r="915" spans="1:1" x14ac:dyDescent="0.2">
      <c r="A915" s="15"/>
    </row>
    <row r="916" spans="1:1" x14ac:dyDescent="0.2">
      <c r="A916" s="15"/>
    </row>
    <row r="917" spans="1:1" x14ac:dyDescent="0.2">
      <c r="A917" s="15"/>
    </row>
    <row r="918" spans="1:1" x14ac:dyDescent="0.2">
      <c r="A918" s="15"/>
    </row>
    <row r="919" spans="1:1" x14ac:dyDescent="0.2">
      <c r="A919" s="15"/>
    </row>
    <row r="920" spans="1:1" x14ac:dyDescent="0.2">
      <c r="A920" s="15"/>
    </row>
    <row r="921" spans="1:1" x14ac:dyDescent="0.2">
      <c r="A921" s="15"/>
    </row>
    <row r="922" spans="1:1" x14ac:dyDescent="0.2">
      <c r="A922" s="15"/>
    </row>
    <row r="923" spans="1:1" x14ac:dyDescent="0.2">
      <c r="A923" s="15"/>
    </row>
    <row r="924" spans="1:1" x14ac:dyDescent="0.2">
      <c r="A924" s="15"/>
    </row>
    <row r="925" spans="1:1" x14ac:dyDescent="0.2">
      <c r="A925" s="15"/>
    </row>
    <row r="926" spans="1:1" x14ac:dyDescent="0.2">
      <c r="A926" s="15"/>
    </row>
    <row r="927" spans="1:1" x14ac:dyDescent="0.2">
      <c r="A927" s="15"/>
    </row>
    <row r="928" spans="1:1" x14ac:dyDescent="0.2">
      <c r="A928" s="15"/>
    </row>
    <row r="929" spans="1:1" x14ac:dyDescent="0.2">
      <c r="A929" s="15"/>
    </row>
    <row r="930" spans="1:1" x14ac:dyDescent="0.2">
      <c r="A930" s="15"/>
    </row>
    <row r="931" spans="1:1" x14ac:dyDescent="0.2">
      <c r="A931" s="15"/>
    </row>
    <row r="932" spans="1:1" x14ac:dyDescent="0.2">
      <c r="A932" s="15"/>
    </row>
    <row r="933" spans="1:1" x14ac:dyDescent="0.2">
      <c r="A933" s="15"/>
    </row>
    <row r="934" spans="1:1" x14ac:dyDescent="0.2">
      <c r="A934" s="15"/>
    </row>
    <row r="935" spans="1:1" x14ac:dyDescent="0.2">
      <c r="A935" s="15"/>
    </row>
    <row r="936" spans="1:1" x14ac:dyDescent="0.2">
      <c r="A936" s="15"/>
    </row>
    <row r="937" spans="1:1" x14ac:dyDescent="0.2">
      <c r="A937" s="15"/>
    </row>
    <row r="938" spans="1:1" x14ac:dyDescent="0.2">
      <c r="A938" s="15"/>
    </row>
    <row r="939" spans="1:1" x14ac:dyDescent="0.2">
      <c r="A939" s="15"/>
    </row>
    <row r="940" spans="1:1" x14ac:dyDescent="0.2">
      <c r="A940" s="15"/>
    </row>
    <row r="941" spans="1:1" x14ac:dyDescent="0.2">
      <c r="A941" s="15"/>
    </row>
    <row r="942" spans="1:1" x14ac:dyDescent="0.2">
      <c r="A942" s="15"/>
    </row>
    <row r="943" spans="1:1" x14ac:dyDescent="0.2">
      <c r="A943" s="15"/>
    </row>
    <row r="944" spans="1:1" x14ac:dyDescent="0.2">
      <c r="A944" s="15"/>
    </row>
    <row r="945" spans="1:1" x14ac:dyDescent="0.2">
      <c r="A945" s="15"/>
    </row>
    <row r="946" spans="1:1" x14ac:dyDescent="0.2">
      <c r="A946" s="15"/>
    </row>
    <row r="947" spans="1:1" x14ac:dyDescent="0.2">
      <c r="A947" s="15"/>
    </row>
    <row r="948" spans="1:1" x14ac:dyDescent="0.2">
      <c r="A948" s="15"/>
    </row>
    <row r="949" spans="1:1" x14ac:dyDescent="0.2">
      <c r="A949" s="15"/>
    </row>
    <row r="950" spans="1:1" x14ac:dyDescent="0.2">
      <c r="A950" s="15"/>
    </row>
    <row r="951" spans="1:1" x14ac:dyDescent="0.2">
      <c r="A951" s="15"/>
    </row>
    <row r="952" spans="1:1" x14ac:dyDescent="0.2">
      <c r="A952" s="15"/>
    </row>
    <row r="953" spans="1:1" x14ac:dyDescent="0.2">
      <c r="A953" s="15"/>
    </row>
    <row r="954" spans="1:1" x14ac:dyDescent="0.2">
      <c r="A954" s="15"/>
    </row>
    <row r="955" spans="1:1" x14ac:dyDescent="0.2">
      <c r="A955" s="15"/>
    </row>
    <row r="956" spans="1:1" x14ac:dyDescent="0.2">
      <c r="A956" s="15"/>
    </row>
    <row r="957" spans="1:1" x14ac:dyDescent="0.2">
      <c r="A957" s="15"/>
    </row>
    <row r="958" spans="1:1" x14ac:dyDescent="0.2">
      <c r="A958" s="15"/>
    </row>
    <row r="959" spans="1:1" x14ac:dyDescent="0.2">
      <c r="A959" s="15"/>
    </row>
    <row r="960" spans="1:1" x14ac:dyDescent="0.2">
      <c r="A960" s="15"/>
    </row>
    <row r="961" spans="1:1" x14ac:dyDescent="0.2">
      <c r="A961" s="15"/>
    </row>
    <row r="962" spans="1:1" x14ac:dyDescent="0.2">
      <c r="A962" s="15"/>
    </row>
    <row r="963" spans="1:1" x14ac:dyDescent="0.2">
      <c r="A963" s="15"/>
    </row>
    <row r="964" spans="1:1" x14ac:dyDescent="0.2">
      <c r="A964" s="15"/>
    </row>
    <row r="965" spans="1:1" x14ac:dyDescent="0.2">
      <c r="A965" s="15"/>
    </row>
    <row r="966" spans="1:1" x14ac:dyDescent="0.2">
      <c r="A966" s="15"/>
    </row>
    <row r="967" spans="1:1" x14ac:dyDescent="0.2">
      <c r="A967" s="15"/>
    </row>
    <row r="968" spans="1:1" x14ac:dyDescent="0.2">
      <c r="A968" s="15"/>
    </row>
    <row r="969" spans="1:1" x14ac:dyDescent="0.2">
      <c r="A969" s="15"/>
    </row>
    <row r="970" spans="1:1" x14ac:dyDescent="0.2">
      <c r="A970" s="15"/>
    </row>
    <row r="971" spans="1:1" x14ac:dyDescent="0.2">
      <c r="A971" s="15"/>
    </row>
    <row r="972" spans="1:1" x14ac:dyDescent="0.2">
      <c r="A972" s="15"/>
    </row>
    <row r="973" spans="1:1" x14ac:dyDescent="0.2">
      <c r="A973" s="15"/>
    </row>
    <row r="974" spans="1:1" x14ac:dyDescent="0.2">
      <c r="A974" s="15"/>
    </row>
    <row r="975" spans="1:1" x14ac:dyDescent="0.2">
      <c r="A975" s="15"/>
    </row>
    <row r="976" spans="1:1" x14ac:dyDescent="0.2">
      <c r="A976" s="15"/>
    </row>
  </sheetData>
  <conditionalFormatting sqref="A2:A87">
    <cfRule type="containsText" dxfId="11" priority="1" operator="containsText" text="Vacant">
      <formula>NOT(ISERROR(SEARCH(("Vacant"),(A2))))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105"/>
  <sheetViews>
    <sheetView workbookViewId="0"/>
  </sheetViews>
  <sheetFormatPr defaultColWidth="12.5703125" defaultRowHeight="15.75" customHeight="1" x14ac:dyDescent="0.2"/>
  <cols>
    <col min="1" max="1" width="20" customWidth="1"/>
  </cols>
  <sheetData>
    <row r="1" spans="1:2" x14ac:dyDescent="0.2">
      <c r="A1" s="9" t="s">
        <v>0</v>
      </c>
      <c r="B1" s="9" t="s">
        <v>100</v>
      </c>
    </row>
    <row r="2" spans="1:2" x14ac:dyDescent="0.2">
      <c r="A2" s="11" t="s">
        <v>66</v>
      </c>
      <c r="B2" s="12">
        <v>1</v>
      </c>
    </row>
    <row r="3" spans="1:2" x14ac:dyDescent="0.2">
      <c r="A3" s="11" t="s">
        <v>12</v>
      </c>
      <c r="B3" s="12">
        <v>1</v>
      </c>
    </row>
    <row r="4" spans="1:2" x14ac:dyDescent="0.2">
      <c r="A4" s="11" t="s">
        <v>8</v>
      </c>
      <c r="B4" s="12">
        <v>1</v>
      </c>
    </row>
    <row r="5" spans="1:2" x14ac:dyDescent="0.2">
      <c r="A5" s="11" t="s">
        <v>13</v>
      </c>
      <c r="B5" s="12">
        <v>0</v>
      </c>
    </row>
    <row r="6" spans="1:2" x14ac:dyDescent="0.2">
      <c r="A6" s="11" t="s">
        <v>67</v>
      </c>
      <c r="B6" s="12">
        <v>1</v>
      </c>
    </row>
    <row r="7" spans="1:2" x14ac:dyDescent="0.2">
      <c r="A7" s="11" t="s">
        <v>10</v>
      </c>
      <c r="B7" s="12">
        <v>0</v>
      </c>
    </row>
    <row r="8" spans="1:2" x14ac:dyDescent="0.2">
      <c r="A8" s="11" t="s">
        <v>60</v>
      </c>
      <c r="B8" s="12">
        <v>1</v>
      </c>
    </row>
    <row r="9" spans="1:2" x14ac:dyDescent="0.2">
      <c r="A9" s="11" t="s">
        <v>49</v>
      </c>
      <c r="B9" s="12">
        <v>1</v>
      </c>
    </row>
    <row r="10" spans="1:2" x14ac:dyDescent="0.2">
      <c r="A10" s="11" t="s">
        <v>82</v>
      </c>
      <c r="B10" s="12">
        <v>0</v>
      </c>
    </row>
    <row r="11" spans="1:2" x14ac:dyDescent="0.2">
      <c r="A11" s="11" t="s">
        <v>65</v>
      </c>
      <c r="B11" s="12">
        <v>1</v>
      </c>
    </row>
    <row r="12" spans="1:2" x14ac:dyDescent="0.2">
      <c r="A12" s="11" t="s">
        <v>68</v>
      </c>
      <c r="B12" s="12">
        <v>1</v>
      </c>
    </row>
    <row r="13" spans="1:2" x14ac:dyDescent="0.2">
      <c r="A13" s="11" t="s">
        <v>14</v>
      </c>
      <c r="B13" s="12">
        <v>1</v>
      </c>
    </row>
    <row r="14" spans="1:2" x14ac:dyDescent="0.2">
      <c r="A14" s="11" t="s">
        <v>92</v>
      </c>
      <c r="B14" s="12">
        <v>1</v>
      </c>
    </row>
    <row r="15" spans="1:2" x14ac:dyDescent="0.2">
      <c r="A15" s="11" t="s">
        <v>69</v>
      </c>
      <c r="B15" s="12">
        <v>1</v>
      </c>
    </row>
    <row r="16" spans="1:2" x14ac:dyDescent="0.2">
      <c r="A16" s="11" t="s">
        <v>83</v>
      </c>
      <c r="B16" s="12">
        <v>0</v>
      </c>
    </row>
    <row r="17" spans="1:2" x14ac:dyDescent="0.2">
      <c r="A17" s="11" t="s">
        <v>70</v>
      </c>
      <c r="B17" s="12">
        <v>1</v>
      </c>
    </row>
    <row r="18" spans="1:2" x14ac:dyDescent="0.2">
      <c r="A18" s="11" t="s">
        <v>71</v>
      </c>
      <c r="B18" s="12">
        <v>1</v>
      </c>
    </row>
    <row r="19" spans="1:2" x14ac:dyDescent="0.2">
      <c r="A19" s="11" t="s">
        <v>84</v>
      </c>
      <c r="B19" s="12">
        <v>1</v>
      </c>
    </row>
    <row r="20" spans="1:2" x14ac:dyDescent="0.2">
      <c r="A20" s="11" t="s">
        <v>58</v>
      </c>
      <c r="B20" s="12">
        <v>1</v>
      </c>
    </row>
    <row r="21" spans="1:2" x14ac:dyDescent="0.2">
      <c r="A21" s="11" t="s">
        <v>15</v>
      </c>
      <c r="B21" s="12">
        <v>1</v>
      </c>
    </row>
    <row r="22" spans="1:2" x14ac:dyDescent="0.2">
      <c r="A22" s="11" t="s">
        <v>85</v>
      </c>
      <c r="B22" s="12">
        <v>0</v>
      </c>
    </row>
    <row r="23" spans="1:2" x14ac:dyDescent="0.2">
      <c r="A23" s="11" t="s">
        <v>53</v>
      </c>
      <c r="B23" s="12">
        <v>1</v>
      </c>
    </row>
    <row r="24" spans="1:2" x14ac:dyDescent="0.2">
      <c r="A24" s="11" t="s">
        <v>81</v>
      </c>
      <c r="B24" s="12">
        <v>1</v>
      </c>
    </row>
    <row r="25" spans="1:2" x14ac:dyDescent="0.2">
      <c r="A25" s="11" t="s">
        <v>16</v>
      </c>
      <c r="B25" s="12">
        <v>0</v>
      </c>
    </row>
    <row r="26" spans="1:2" x14ac:dyDescent="0.2">
      <c r="A26" s="11" t="s">
        <v>50</v>
      </c>
      <c r="B26" s="12">
        <v>0</v>
      </c>
    </row>
    <row r="27" spans="1:2" x14ac:dyDescent="0.2">
      <c r="A27" s="11" t="s">
        <v>61</v>
      </c>
      <c r="B27" s="12">
        <v>1</v>
      </c>
    </row>
    <row r="28" spans="1:2" x14ac:dyDescent="0.2">
      <c r="A28" s="11" t="s">
        <v>72</v>
      </c>
      <c r="B28" s="12">
        <v>1</v>
      </c>
    </row>
    <row r="29" spans="1:2" x14ac:dyDescent="0.2">
      <c r="A29" s="11" t="s">
        <v>17</v>
      </c>
      <c r="B29" s="12">
        <v>0</v>
      </c>
    </row>
    <row r="30" spans="1:2" x14ac:dyDescent="0.2">
      <c r="A30" s="11" t="s">
        <v>86</v>
      </c>
      <c r="B30" s="12">
        <v>1</v>
      </c>
    </row>
    <row r="31" spans="1:2" x14ac:dyDescent="0.2">
      <c r="A31" s="11" t="s">
        <v>18</v>
      </c>
      <c r="B31" s="12">
        <v>0</v>
      </c>
    </row>
    <row r="32" spans="1:2" x14ac:dyDescent="0.2">
      <c r="A32" s="11" t="s">
        <v>59</v>
      </c>
      <c r="B32" s="12">
        <v>0</v>
      </c>
    </row>
    <row r="33" spans="1:2" x14ac:dyDescent="0.2">
      <c r="A33" s="11" t="s">
        <v>62</v>
      </c>
      <c r="B33" s="12">
        <v>1</v>
      </c>
    </row>
    <row r="34" spans="1:2" x14ac:dyDescent="0.2">
      <c r="A34" s="11" t="s">
        <v>73</v>
      </c>
      <c r="B34" s="12">
        <v>1</v>
      </c>
    </row>
    <row r="35" spans="1:2" x14ac:dyDescent="0.2">
      <c r="A35" s="11" t="s">
        <v>87</v>
      </c>
      <c r="B35" s="12">
        <v>1</v>
      </c>
    </row>
    <row r="36" spans="1:2" x14ac:dyDescent="0.2">
      <c r="A36" s="11" t="s">
        <v>47</v>
      </c>
      <c r="B36" s="12">
        <v>1</v>
      </c>
    </row>
    <row r="37" spans="1:2" x14ac:dyDescent="0.2">
      <c r="A37" s="11" t="s">
        <v>77</v>
      </c>
      <c r="B37" s="12">
        <v>1</v>
      </c>
    </row>
    <row r="38" spans="1:2" x14ac:dyDescent="0.2">
      <c r="A38" s="11" t="s">
        <v>54</v>
      </c>
      <c r="B38" s="12">
        <v>1</v>
      </c>
    </row>
    <row r="39" spans="1:2" x14ac:dyDescent="0.2">
      <c r="A39" s="11" t="s">
        <v>90</v>
      </c>
      <c r="B39" s="12">
        <v>0</v>
      </c>
    </row>
    <row r="40" spans="1:2" x14ac:dyDescent="0.2">
      <c r="A40" s="11" t="s">
        <v>20</v>
      </c>
      <c r="B40" s="12">
        <v>1</v>
      </c>
    </row>
    <row r="41" spans="1:2" x14ac:dyDescent="0.2">
      <c r="A41" s="11" t="s">
        <v>21</v>
      </c>
      <c r="B41" s="12">
        <v>1</v>
      </c>
    </row>
    <row r="42" spans="1:2" x14ac:dyDescent="0.2">
      <c r="A42" s="11" t="s">
        <v>2</v>
      </c>
      <c r="B42" s="12">
        <v>0</v>
      </c>
    </row>
    <row r="43" spans="1:2" x14ac:dyDescent="0.2">
      <c r="A43" s="11" t="s">
        <v>22</v>
      </c>
      <c r="B43" s="12">
        <v>1</v>
      </c>
    </row>
    <row r="44" spans="1:2" x14ac:dyDescent="0.2">
      <c r="A44" s="11" t="s">
        <v>88</v>
      </c>
      <c r="B44" s="12">
        <v>1</v>
      </c>
    </row>
    <row r="45" spans="1:2" x14ac:dyDescent="0.2">
      <c r="A45" s="11" t="s">
        <v>23</v>
      </c>
      <c r="B45" s="12">
        <v>1</v>
      </c>
    </row>
    <row r="46" spans="1:2" x14ac:dyDescent="0.2">
      <c r="A46" s="11" t="s">
        <v>24</v>
      </c>
      <c r="B46" s="12">
        <v>1</v>
      </c>
    </row>
    <row r="47" spans="1:2" x14ac:dyDescent="0.2">
      <c r="A47" s="11" t="s">
        <v>25</v>
      </c>
      <c r="B47" s="12">
        <v>1</v>
      </c>
    </row>
    <row r="48" spans="1:2" x14ac:dyDescent="0.2">
      <c r="A48" s="11" t="s">
        <v>26</v>
      </c>
      <c r="B48" s="12">
        <v>1</v>
      </c>
    </row>
    <row r="49" spans="1:2" x14ac:dyDescent="0.2">
      <c r="A49" s="11" t="s">
        <v>63</v>
      </c>
      <c r="B49" s="12">
        <v>1</v>
      </c>
    </row>
    <row r="50" spans="1:2" x14ac:dyDescent="0.2">
      <c r="A50" s="11" t="s">
        <v>74</v>
      </c>
      <c r="B50" s="12">
        <v>1</v>
      </c>
    </row>
    <row r="51" spans="1:2" x14ac:dyDescent="0.2">
      <c r="A51" s="11" t="s">
        <v>98</v>
      </c>
      <c r="B51" s="12">
        <v>1</v>
      </c>
    </row>
    <row r="52" spans="1:2" x14ac:dyDescent="0.2">
      <c r="A52" s="11" t="s">
        <v>28</v>
      </c>
      <c r="B52" s="12">
        <v>1</v>
      </c>
    </row>
    <row r="53" spans="1:2" x14ac:dyDescent="0.2">
      <c r="A53" s="11" t="s">
        <v>11</v>
      </c>
      <c r="B53" s="12">
        <v>1</v>
      </c>
    </row>
    <row r="54" spans="1:2" x14ac:dyDescent="0.2">
      <c r="A54" s="11" t="s">
        <v>79</v>
      </c>
      <c r="B54" s="12">
        <v>1</v>
      </c>
    </row>
    <row r="55" spans="1:2" x14ac:dyDescent="0.2">
      <c r="A55" s="11" t="s">
        <v>29</v>
      </c>
      <c r="B55" s="12">
        <v>1</v>
      </c>
    </row>
    <row r="56" spans="1:2" x14ac:dyDescent="0.2">
      <c r="A56" s="11" t="s">
        <v>31</v>
      </c>
      <c r="B56" s="12">
        <v>1</v>
      </c>
    </row>
    <row r="57" spans="1:2" x14ac:dyDescent="0.2">
      <c r="A57" s="11" t="s">
        <v>32</v>
      </c>
      <c r="B57" s="12">
        <v>1</v>
      </c>
    </row>
    <row r="58" spans="1:2" x14ac:dyDescent="0.2">
      <c r="A58" s="11" t="s">
        <v>4</v>
      </c>
      <c r="B58" s="12">
        <v>1</v>
      </c>
    </row>
    <row r="59" spans="1:2" x14ac:dyDescent="0.2">
      <c r="A59" s="16" t="s">
        <v>104</v>
      </c>
      <c r="B59" s="12">
        <v>1</v>
      </c>
    </row>
    <row r="60" spans="1:2" x14ac:dyDescent="0.2">
      <c r="A60" s="11" t="s">
        <v>94</v>
      </c>
      <c r="B60" s="12">
        <v>1</v>
      </c>
    </row>
    <row r="61" spans="1:2" x14ac:dyDescent="0.2">
      <c r="A61" s="11" t="s">
        <v>33</v>
      </c>
      <c r="B61" s="12">
        <v>1</v>
      </c>
    </row>
    <row r="62" spans="1:2" x14ac:dyDescent="0.2">
      <c r="A62" s="11" t="s">
        <v>34</v>
      </c>
      <c r="B62" s="12">
        <v>1</v>
      </c>
    </row>
    <row r="63" spans="1:2" x14ac:dyDescent="0.2">
      <c r="A63" s="11" t="s">
        <v>35</v>
      </c>
      <c r="B63" s="12">
        <v>1</v>
      </c>
    </row>
    <row r="64" spans="1:2" x14ac:dyDescent="0.2">
      <c r="A64" s="11" t="s">
        <v>101</v>
      </c>
      <c r="B64" s="12">
        <v>1</v>
      </c>
    </row>
    <row r="65" spans="1:2" x14ac:dyDescent="0.2">
      <c r="A65" s="11" t="s">
        <v>36</v>
      </c>
      <c r="B65" s="12">
        <v>1</v>
      </c>
    </row>
    <row r="66" spans="1:2" x14ac:dyDescent="0.2">
      <c r="A66" s="11" t="s">
        <v>6</v>
      </c>
      <c r="B66" s="12">
        <v>1</v>
      </c>
    </row>
    <row r="67" spans="1:2" x14ac:dyDescent="0.2">
      <c r="A67" s="11" t="s">
        <v>102</v>
      </c>
      <c r="B67" s="12">
        <v>1</v>
      </c>
    </row>
    <row r="68" spans="1:2" x14ac:dyDescent="0.2">
      <c r="A68" s="11" t="s">
        <v>37</v>
      </c>
      <c r="B68" s="12">
        <v>1</v>
      </c>
    </row>
    <row r="69" spans="1:2" x14ac:dyDescent="0.2">
      <c r="A69" s="11" t="s">
        <v>38</v>
      </c>
      <c r="B69" s="12">
        <v>0</v>
      </c>
    </row>
    <row r="70" spans="1:2" x14ac:dyDescent="0.2">
      <c r="A70" s="11" t="s">
        <v>105</v>
      </c>
      <c r="B70" s="12">
        <v>1</v>
      </c>
    </row>
    <row r="71" spans="1:2" x14ac:dyDescent="0.2">
      <c r="A71" s="11" t="s">
        <v>75</v>
      </c>
      <c r="B71" s="12">
        <v>1</v>
      </c>
    </row>
    <row r="72" spans="1:2" x14ac:dyDescent="0.2">
      <c r="A72" s="11" t="s">
        <v>39</v>
      </c>
      <c r="B72" s="12">
        <v>1</v>
      </c>
    </row>
    <row r="73" spans="1:2" x14ac:dyDescent="0.2">
      <c r="A73" s="11" t="s">
        <v>55</v>
      </c>
      <c r="B73" s="12">
        <v>1</v>
      </c>
    </row>
    <row r="74" spans="1:2" x14ac:dyDescent="0.2">
      <c r="A74" s="11" t="s">
        <v>41</v>
      </c>
      <c r="B74" s="12">
        <v>1</v>
      </c>
    </row>
    <row r="75" spans="1:2" x14ac:dyDescent="0.2">
      <c r="A75" s="11" t="s">
        <v>64</v>
      </c>
      <c r="B75" s="12">
        <v>1</v>
      </c>
    </row>
    <row r="76" spans="1:2" x14ac:dyDescent="0.2">
      <c r="A76" s="11" t="s">
        <v>93</v>
      </c>
      <c r="B76" s="12">
        <v>1</v>
      </c>
    </row>
    <row r="77" spans="1:2" x14ac:dyDescent="0.2">
      <c r="A77" s="11" t="s">
        <v>7</v>
      </c>
      <c r="B77" s="12">
        <v>1</v>
      </c>
    </row>
    <row r="78" spans="1:2" x14ac:dyDescent="0.2">
      <c r="A78" s="11" t="s">
        <v>9</v>
      </c>
      <c r="B78" s="12">
        <v>1</v>
      </c>
    </row>
    <row r="79" spans="1:2" x14ac:dyDescent="0.2">
      <c r="A79" s="11" t="s">
        <v>89</v>
      </c>
      <c r="B79" s="12">
        <v>1</v>
      </c>
    </row>
    <row r="80" spans="1:2" x14ac:dyDescent="0.2">
      <c r="A80" s="11" t="s">
        <v>57</v>
      </c>
      <c r="B80" s="12">
        <v>0</v>
      </c>
    </row>
    <row r="81" spans="1:2" x14ac:dyDescent="0.2">
      <c r="A81" s="11" t="s">
        <v>56</v>
      </c>
      <c r="B81" s="12">
        <v>1</v>
      </c>
    </row>
    <row r="82" spans="1:2" x14ac:dyDescent="0.2">
      <c r="A82" s="11" t="s">
        <v>80</v>
      </c>
      <c r="B82" s="12">
        <v>1</v>
      </c>
    </row>
    <row r="83" spans="1:2" x14ac:dyDescent="0.2">
      <c r="A83" s="11" t="s">
        <v>95</v>
      </c>
      <c r="B83" s="12">
        <v>1</v>
      </c>
    </row>
    <row r="84" spans="1:2" x14ac:dyDescent="0.2">
      <c r="A84" s="11" t="s">
        <v>42</v>
      </c>
      <c r="B84" s="12">
        <v>1</v>
      </c>
    </row>
    <row r="85" spans="1:2" x14ac:dyDescent="0.2">
      <c r="A85" s="11" t="s">
        <v>78</v>
      </c>
      <c r="B85" s="12">
        <v>1</v>
      </c>
    </row>
    <row r="86" spans="1:2" x14ac:dyDescent="0.2">
      <c r="A86" s="11" t="s">
        <v>43</v>
      </c>
      <c r="B86" s="12">
        <v>0</v>
      </c>
    </row>
    <row r="87" spans="1:2" x14ac:dyDescent="0.2">
      <c r="A87" s="11" t="s">
        <v>51</v>
      </c>
      <c r="B87" s="12">
        <v>1</v>
      </c>
    </row>
    <row r="88" spans="1:2" x14ac:dyDescent="0.2">
      <c r="A88" s="11" t="s">
        <v>3</v>
      </c>
      <c r="B88" s="12">
        <v>1</v>
      </c>
    </row>
    <row r="89" spans="1:2" x14ac:dyDescent="0.2">
      <c r="A89" s="11" t="s">
        <v>96</v>
      </c>
      <c r="B89" s="12">
        <v>1</v>
      </c>
    </row>
    <row r="90" spans="1:2" x14ac:dyDescent="0.2">
      <c r="A90" s="11" t="s">
        <v>48</v>
      </c>
      <c r="B90" s="12">
        <v>1</v>
      </c>
    </row>
    <row r="91" spans="1:2" x14ac:dyDescent="0.2">
      <c r="A91" s="11" t="s">
        <v>52</v>
      </c>
      <c r="B91" s="12">
        <v>1</v>
      </c>
    </row>
    <row r="92" spans="1:2" x14ac:dyDescent="0.2">
      <c r="A92" s="17" t="s">
        <v>106</v>
      </c>
      <c r="B92" s="12">
        <v>1</v>
      </c>
    </row>
    <row r="93" spans="1:2" x14ac:dyDescent="0.2">
      <c r="A93" s="11" t="s">
        <v>76</v>
      </c>
      <c r="B93" s="12">
        <v>0</v>
      </c>
    </row>
    <row r="94" spans="1:2" x14ac:dyDescent="0.2">
      <c r="A94" s="11" t="s">
        <v>97</v>
      </c>
      <c r="B94" s="12">
        <v>1</v>
      </c>
    </row>
    <row r="95" spans="1:2" x14ac:dyDescent="0.2">
      <c r="A95" s="11" t="s">
        <v>44</v>
      </c>
      <c r="B95" s="12">
        <v>1</v>
      </c>
    </row>
    <row r="96" spans="1:2" x14ac:dyDescent="0.2">
      <c r="A96" s="11" t="s">
        <v>45</v>
      </c>
      <c r="B96" s="12">
        <v>1</v>
      </c>
    </row>
    <row r="97" spans="1:2" x14ac:dyDescent="0.2">
      <c r="A97" s="11" t="s">
        <v>46</v>
      </c>
      <c r="B97" s="12">
        <v>1</v>
      </c>
    </row>
    <row r="98" spans="1:2" x14ac:dyDescent="0.2">
      <c r="A98" s="11" t="s">
        <v>40</v>
      </c>
      <c r="B98" s="12">
        <v>1</v>
      </c>
    </row>
    <row r="99" spans="1:2" x14ac:dyDescent="0.2">
      <c r="A99" s="11" t="s">
        <v>103</v>
      </c>
      <c r="B99" s="12"/>
    </row>
    <row r="100" spans="1:2" x14ac:dyDescent="0.2">
      <c r="A100" s="11" t="s">
        <v>103</v>
      </c>
      <c r="B100" s="12"/>
    </row>
    <row r="101" spans="1:2" x14ac:dyDescent="0.2">
      <c r="A101" s="11" t="s">
        <v>103</v>
      </c>
      <c r="B101" s="12"/>
    </row>
    <row r="102" spans="1:2" x14ac:dyDescent="0.2">
      <c r="A102" s="13" t="s">
        <v>99</v>
      </c>
      <c r="B102" s="14">
        <f>SUM(B2:B101)</f>
        <v>81</v>
      </c>
    </row>
    <row r="103" spans="1:2" x14ac:dyDescent="0.2">
      <c r="A103" s="2"/>
      <c r="B103" s="18"/>
    </row>
    <row r="104" spans="1:2" x14ac:dyDescent="0.2">
      <c r="A104" s="2"/>
      <c r="B104" s="18"/>
    </row>
    <row r="105" spans="1:2" x14ac:dyDescent="0.2">
      <c r="A105" s="19"/>
      <c r="B105" s="20"/>
    </row>
  </sheetData>
  <conditionalFormatting sqref="A2:A89">
    <cfRule type="containsText" dxfId="10" priority="1" operator="containsText" text="Vacant">
      <formula>NOT(ISERROR(SEARCH(("Vacant"),(A2))))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102"/>
  <sheetViews>
    <sheetView workbookViewId="0"/>
  </sheetViews>
  <sheetFormatPr defaultColWidth="12.5703125" defaultRowHeight="15.75" customHeight="1" x14ac:dyDescent="0.2"/>
  <cols>
    <col min="1" max="1" width="20" customWidth="1"/>
  </cols>
  <sheetData>
    <row r="1" spans="1:2" x14ac:dyDescent="0.2">
      <c r="A1" s="9" t="s">
        <v>0</v>
      </c>
      <c r="B1" s="9" t="s">
        <v>100</v>
      </c>
    </row>
    <row r="2" spans="1:2" x14ac:dyDescent="0.2">
      <c r="A2" s="11" t="s">
        <v>66</v>
      </c>
      <c r="B2" s="12">
        <v>0</v>
      </c>
    </row>
    <row r="3" spans="1:2" x14ac:dyDescent="0.2">
      <c r="A3" s="11" t="s">
        <v>12</v>
      </c>
      <c r="B3" s="12">
        <v>0</v>
      </c>
    </row>
    <row r="4" spans="1:2" x14ac:dyDescent="0.2">
      <c r="A4" s="11" t="s">
        <v>8</v>
      </c>
      <c r="B4" s="12">
        <v>1</v>
      </c>
    </row>
    <row r="5" spans="1:2" x14ac:dyDescent="0.2">
      <c r="A5" s="11" t="s">
        <v>13</v>
      </c>
      <c r="B5" s="12">
        <v>1</v>
      </c>
    </row>
    <row r="6" spans="1:2" x14ac:dyDescent="0.2">
      <c r="A6" s="11" t="s">
        <v>67</v>
      </c>
      <c r="B6" s="12">
        <v>1</v>
      </c>
    </row>
    <row r="7" spans="1:2" x14ac:dyDescent="0.2">
      <c r="A7" s="11" t="s">
        <v>10</v>
      </c>
      <c r="B7" s="12">
        <v>1</v>
      </c>
    </row>
    <row r="8" spans="1:2" x14ac:dyDescent="0.2">
      <c r="A8" s="11" t="s">
        <v>60</v>
      </c>
      <c r="B8" s="12">
        <v>0</v>
      </c>
    </row>
    <row r="9" spans="1:2" x14ac:dyDescent="0.2">
      <c r="A9" s="11" t="s">
        <v>49</v>
      </c>
      <c r="B9" s="12">
        <v>1</v>
      </c>
    </row>
    <row r="10" spans="1:2" x14ac:dyDescent="0.2">
      <c r="A10" s="11" t="s">
        <v>82</v>
      </c>
      <c r="B10" s="12">
        <v>1</v>
      </c>
    </row>
    <row r="11" spans="1:2" x14ac:dyDescent="0.2">
      <c r="A11" s="11" t="s">
        <v>65</v>
      </c>
      <c r="B11" s="12">
        <v>1</v>
      </c>
    </row>
    <row r="12" spans="1:2" x14ac:dyDescent="0.2">
      <c r="A12" s="11" t="s">
        <v>68</v>
      </c>
      <c r="B12" s="12">
        <v>1</v>
      </c>
    </row>
    <row r="13" spans="1:2" x14ac:dyDescent="0.2">
      <c r="A13" s="11" t="s">
        <v>14</v>
      </c>
      <c r="B13" s="12">
        <v>1</v>
      </c>
    </row>
    <row r="14" spans="1:2" x14ac:dyDescent="0.2">
      <c r="A14" s="11" t="s">
        <v>92</v>
      </c>
      <c r="B14" s="12">
        <v>0</v>
      </c>
    </row>
    <row r="15" spans="1:2" x14ac:dyDescent="0.2">
      <c r="A15" s="11" t="s">
        <v>69</v>
      </c>
      <c r="B15" s="12">
        <v>1</v>
      </c>
    </row>
    <row r="16" spans="1:2" x14ac:dyDescent="0.2">
      <c r="A16" s="11" t="s">
        <v>83</v>
      </c>
      <c r="B16" s="12">
        <v>1</v>
      </c>
    </row>
    <row r="17" spans="1:2" x14ac:dyDescent="0.2">
      <c r="A17" s="11" t="s">
        <v>70</v>
      </c>
      <c r="B17" s="12">
        <v>1</v>
      </c>
    </row>
    <row r="18" spans="1:2" x14ac:dyDescent="0.2">
      <c r="A18" s="11" t="s">
        <v>71</v>
      </c>
      <c r="B18" s="12">
        <v>1</v>
      </c>
    </row>
    <row r="19" spans="1:2" x14ac:dyDescent="0.2">
      <c r="A19" s="11" t="s">
        <v>84</v>
      </c>
      <c r="B19" s="12">
        <v>1</v>
      </c>
    </row>
    <row r="20" spans="1:2" x14ac:dyDescent="0.2">
      <c r="A20" s="11" t="s">
        <v>58</v>
      </c>
      <c r="B20" s="12">
        <v>1</v>
      </c>
    </row>
    <row r="21" spans="1:2" x14ac:dyDescent="0.2">
      <c r="A21" s="11" t="s">
        <v>15</v>
      </c>
      <c r="B21" s="12">
        <v>1</v>
      </c>
    </row>
    <row r="22" spans="1:2" x14ac:dyDescent="0.2">
      <c r="A22" s="11" t="s">
        <v>85</v>
      </c>
      <c r="B22" s="12">
        <v>1</v>
      </c>
    </row>
    <row r="23" spans="1:2" x14ac:dyDescent="0.2">
      <c r="A23" s="11" t="s">
        <v>53</v>
      </c>
      <c r="B23" s="12">
        <v>1</v>
      </c>
    </row>
    <row r="24" spans="1:2" x14ac:dyDescent="0.2">
      <c r="A24" s="11" t="s">
        <v>81</v>
      </c>
      <c r="B24" s="12">
        <v>0</v>
      </c>
    </row>
    <row r="25" spans="1:2" x14ac:dyDescent="0.2">
      <c r="A25" s="11" t="s">
        <v>16</v>
      </c>
      <c r="B25" s="12">
        <v>1</v>
      </c>
    </row>
    <row r="26" spans="1:2" x14ac:dyDescent="0.2">
      <c r="A26" s="11" t="s">
        <v>50</v>
      </c>
      <c r="B26" s="12">
        <v>1</v>
      </c>
    </row>
    <row r="27" spans="1:2" x14ac:dyDescent="0.2">
      <c r="A27" s="11" t="s">
        <v>61</v>
      </c>
      <c r="B27" s="12">
        <v>1</v>
      </c>
    </row>
    <row r="28" spans="1:2" x14ac:dyDescent="0.2">
      <c r="A28" s="11" t="s">
        <v>72</v>
      </c>
      <c r="B28" s="12">
        <v>1</v>
      </c>
    </row>
    <row r="29" spans="1:2" x14ac:dyDescent="0.2">
      <c r="A29" s="11" t="s">
        <v>17</v>
      </c>
      <c r="B29" s="12">
        <v>1</v>
      </c>
    </row>
    <row r="30" spans="1:2" x14ac:dyDescent="0.2">
      <c r="A30" s="11" t="s">
        <v>86</v>
      </c>
      <c r="B30" s="12">
        <v>1</v>
      </c>
    </row>
    <row r="31" spans="1:2" x14ac:dyDescent="0.2">
      <c r="A31" s="11" t="s">
        <v>18</v>
      </c>
      <c r="B31" s="12">
        <v>0</v>
      </c>
    </row>
    <row r="32" spans="1:2" x14ac:dyDescent="0.2">
      <c r="A32" s="11" t="s">
        <v>59</v>
      </c>
      <c r="B32" s="12">
        <v>1</v>
      </c>
    </row>
    <row r="33" spans="1:2" x14ac:dyDescent="0.2">
      <c r="A33" s="11" t="s">
        <v>62</v>
      </c>
      <c r="B33" s="12">
        <v>1</v>
      </c>
    </row>
    <row r="34" spans="1:2" x14ac:dyDescent="0.2">
      <c r="A34" s="11" t="s">
        <v>73</v>
      </c>
      <c r="B34" s="12">
        <v>1</v>
      </c>
    </row>
    <row r="35" spans="1:2" x14ac:dyDescent="0.2">
      <c r="A35" s="11" t="s">
        <v>87</v>
      </c>
      <c r="B35" s="12">
        <v>1</v>
      </c>
    </row>
    <row r="36" spans="1:2" x14ac:dyDescent="0.2">
      <c r="A36" s="11" t="s">
        <v>47</v>
      </c>
      <c r="B36" s="12">
        <v>1</v>
      </c>
    </row>
    <row r="37" spans="1:2" x14ac:dyDescent="0.2">
      <c r="A37" s="11" t="s">
        <v>77</v>
      </c>
      <c r="B37" s="12">
        <v>1</v>
      </c>
    </row>
    <row r="38" spans="1:2" x14ac:dyDescent="0.2">
      <c r="A38" s="11" t="s">
        <v>54</v>
      </c>
      <c r="B38" s="12">
        <v>0</v>
      </c>
    </row>
    <row r="39" spans="1:2" x14ac:dyDescent="0.2">
      <c r="A39" s="11" t="s">
        <v>90</v>
      </c>
      <c r="B39" s="12">
        <v>1</v>
      </c>
    </row>
    <row r="40" spans="1:2" x14ac:dyDescent="0.2">
      <c r="A40" s="11" t="s">
        <v>20</v>
      </c>
      <c r="B40" s="12">
        <v>0</v>
      </c>
    </row>
    <row r="41" spans="1:2" x14ac:dyDescent="0.2">
      <c r="A41" s="11" t="s">
        <v>21</v>
      </c>
      <c r="B41" s="12">
        <v>0</v>
      </c>
    </row>
    <row r="42" spans="1:2" x14ac:dyDescent="0.2">
      <c r="A42" s="11" t="s">
        <v>2</v>
      </c>
      <c r="B42" s="12">
        <v>0</v>
      </c>
    </row>
    <row r="43" spans="1:2" x14ac:dyDescent="0.2">
      <c r="A43" s="11" t="s">
        <v>22</v>
      </c>
      <c r="B43" s="12">
        <v>1</v>
      </c>
    </row>
    <row r="44" spans="1:2" x14ac:dyDescent="0.2">
      <c r="A44" s="17" t="s">
        <v>107</v>
      </c>
      <c r="B44" s="12">
        <v>0</v>
      </c>
    </row>
    <row r="45" spans="1:2" x14ac:dyDescent="0.2">
      <c r="A45" s="11" t="s">
        <v>88</v>
      </c>
      <c r="B45" s="12">
        <v>0</v>
      </c>
    </row>
    <row r="46" spans="1:2" x14ac:dyDescent="0.2">
      <c r="A46" s="11" t="s">
        <v>23</v>
      </c>
      <c r="B46" s="12">
        <v>1</v>
      </c>
    </row>
    <row r="47" spans="1:2" x14ac:dyDescent="0.2">
      <c r="A47" s="11" t="s">
        <v>24</v>
      </c>
      <c r="B47" s="12">
        <v>0</v>
      </c>
    </row>
    <row r="48" spans="1:2" x14ac:dyDescent="0.2">
      <c r="A48" s="11" t="s">
        <v>25</v>
      </c>
      <c r="B48" s="12">
        <v>1</v>
      </c>
    </row>
    <row r="49" spans="1:2" x14ac:dyDescent="0.2">
      <c r="A49" s="11" t="s">
        <v>26</v>
      </c>
      <c r="B49" s="12">
        <v>1</v>
      </c>
    </row>
    <row r="50" spans="1:2" x14ac:dyDescent="0.2">
      <c r="A50" s="11" t="s">
        <v>63</v>
      </c>
      <c r="B50" s="12">
        <v>0</v>
      </c>
    </row>
    <row r="51" spans="1:2" x14ac:dyDescent="0.2">
      <c r="A51" s="11" t="s">
        <v>74</v>
      </c>
      <c r="B51" s="12">
        <v>1</v>
      </c>
    </row>
    <row r="52" spans="1:2" x14ac:dyDescent="0.2">
      <c r="A52" s="11" t="s">
        <v>98</v>
      </c>
      <c r="B52" s="12">
        <v>0</v>
      </c>
    </row>
    <row r="53" spans="1:2" x14ac:dyDescent="0.2">
      <c r="A53" s="11" t="s">
        <v>28</v>
      </c>
      <c r="B53" s="12">
        <v>0</v>
      </c>
    </row>
    <row r="54" spans="1:2" x14ac:dyDescent="0.2">
      <c r="A54" s="11" t="s">
        <v>11</v>
      </c>
      <c r="B54" s="12">
        <v>1</v>
      </c>
    </row>
    <row r="55" spans="1:2" x14ac:dyDescent="0.2">
      <c r="A55" s="11" t="s">
        <v>79</v>
      </c>
      <c r="B55" s="12">
        <v>0</v>
      </c>
    </row>
    <row r="56" spans="1:2" x14ac:dyDescent="0.2">
      <c r="A56" s="11" t="s">
        <v>29</v>
      </c>
      <c r="B56" s="12">
        <v>1</v>
      </c>
    </row>
    <row r="57" spans="1:2" x14ac:dyDescent="0.2">
      <c r="A57" s="11" t="s">
        <v>31</v>
      </c>
      <c r="B57" s="12">
        <v>1</v>
      </c>
    </row>
    <row r="58" spans="1:2" x14ac:dyDescent="0.2">
      <c r="A58" s="11" t="s">
        <v>32</v>
      </c>
      <c r="B58" s="12">
        <v>1</v>
      </c>
    </row>
    <row r="59" spans="1:2" x14ac:dyDescent="0.2">
      <c r="A59" s="11" t="s">
        <v>4</v>
      </c>
      <c r="B59" s="12">
        <v>0</v>
      </c>
    </row>
    <row r="60" spans="1:2" x14ac:dyDescent="0.2">
      <c r="A60" s="16" t="s">
        <v>104</v>
      </c>
      <c r="B60" s="12">
        <v>1</v>
      </c>
    </row>
    <row r="61" spans="1:2" x14ac:dyDescent="0.2">
      <c r="A61" s="11" t="s">
        <v>94</v>
      </c>
      <c r="B61" s="12">
        <v>1</v>
      </c>
    </row>
    <row r="62" spans="1:2" x14ac:dyDescent="0.2">
      <c r="A62" s="11" t="s">
        <v>33</v>
      </c>
      <c r="B62" s="12">
        <v>1</v>
      </c>
    </row>
    <row r="63" spans="1:2" x14ac:dyDescent="0.2">
      <c r="A63" s="11" t="s">
        <v>34</v>
      </c>
      <c r="B63" s="12">
        <v>1</v>
      </c>
    </row>
    <row r="64" spans="1:2" x14ac:dyDescent="0.2">
      <c r="A64" s="11" t="s">
        <v>35</v>
      </c>
      <c r="B64" s="12">
        <v>1</v>
      </c>
    </row>
    <row r="65" spans="1:2" x14ac:dyDescent="0.2">
      <c r="A65" s="11" t="s">
        <v>101</v>
      </c>
      <c r="B65" s="12">
        <v>0</v>
      </c>
    </row>
    <row r="66" spans="1:2" x14ac:dyDescent="0.2">
      <c r="A66" s="11" t="s">
        <v>36</v>
      </c>
      <c r="B66" s="12">
        <v>1</v>
      </c>
    </row>
    <row r="67" spans="1:2" x14ac:dyDescent="0.2">
      <c r="A67" s="11" t="s">
        <v>6</v>
      </c>
      <c r="B67" s="12">
        <v>1</v>
      </c>
    </row>
    <row r="68" spans="1:2" x14ac:dyDescent="0.2">
      <c r="A68" s="11" t="s">
        <v>102</v>
      </c>
      <c r="B68" s="12">
        <v>0</v>
      </c>
    </row>
    <row r="69" spans="1:2" x14ac:dyDescent="0.2">
      <c r="A69" s="11" t="s">
        <v>37</v>
      </c>
      <c r="B69" s="12">
        <v>1</v>
      </c>
    </row>
    <row r="70" spans="1:2" x14ac:dyDescent="0.2">
      <c r="A70" s="11" t="s">
        <v>38</v>
      </c>
      <c r="B70" s="12">
        <v>1</v>
      </c>
    </row>
    <row r="71" spans="1:2" x14ac:dyDescent="0.2">
      <c r="A71" s="11" t="s">
        <v>105</v>
      </c>
      <c r="B71" s="12">
        <v>1</v>
      </c>
    </row>
    <row r="72" spans="1:2" x14ac:dyDescent="0.2">
      <c r="A72" s="11" t="s">
        <v>75</v>
      </c>
      <c r="B72" s="12">
        <v>1</v>
      </c>
    </row>
    <row r="73" spans="1:2" x14ac:dyDescent="0.2">
      <c r="A73" s="16" t="s">
        <v>108</v>
      </c>
      <c r="B73" s="12">
        <v>0</v>
      </c>
    </row>
    <row r="74" spans="1:2" x14ac:dyDescent="0.2">
      <c r="A74" s="11" t="s">
        <v>39</v>
      </c>
      <c r="B74" s="12">
        <v>0</v>
      </c>
    </row>
    <row r="75" spans="1:2" x14ac:dyDescent="0.2">
      <c r="A75" s="11" t="s">
        <v>55</v>
      </c>
      <c r="B75" s="12">
        <v>1</v>
      </c>
    </row>
    <row r="76" spans="1:2" x14ac:dyDescent="0.2">
      <c r="A76" s="11" t="s">
        <v>41</v>
      </c>
      <c r="B76" s="12">
        <v>1</v>
      </c>
    </row>
    <row r="77" spans="1:2" x14ac:dyDescent="0.2">
      <c r="A77" s="11" t="s">
        <v>64</v>
      </c>
      <c r="B77" s="12">
        <v>1</v>
      </c>
    </row>
    <row r="78" spans="1:2" x14ac:dyDescent="0.2">
      <c r="A78" s="11" t="s">
        <v>93</v>
      </c>
      <c r="B78" s="12">
        <v>1</v>
      </c>
    </row>
    <row r="79" spans="1:2" x14ac:dyDescent="0.2">
      <c r="A79" s="11" t="s">
        <v>7</v>
      </c>
      <c r="B79" s="12">
        <v>1</v>
      </c>
    </row>
    <row r="80" spans="1:2" x14ac:dyDescent="0.2">
      <c r="A80" s="11" t="s">
        <v>9</v>
      </c>
      <c r="B80" s="12">
        <v>1</v>
      </c>
    </row>
    <row r="81" spans="1:2" x14ac:dyDescent="0.2">
      <c r="A81" s="11" t="s">
        <v>89</v>
      </c>
      <c r="B81" s="12">
        <v>0</v>
      </c>
    </row>
    <row r="82" spans="1:2" x14ac:dyDescent="0.2">
      <c r="A82" s="11" t="s">
        <v>57</v>
      </c>
      <c r="B82" s="12">
        <v>0</v>
      </c>
    </row>
    <row r="83" spans="1:2" x14ac:dyDescent="0.2">
      <c r="A83" s="11" t="s">
        <v>56</v>
      </c>
      <c r="B83" s="12">
        <v>1</v>
      </c>
    </row>
    <row r="84" spans="1:2" x14ac:dyDescent="0.2">
      <c r="A84" s="11" t="s">
        <v>80</v>
      </c>
      <c r="B84" s="12">
        <v>1</v>
      </c>
    </row>
    <row r="85" spans="1:2" x14ac:dyDescent="0.2">
      <c r="A85" s="11" t="s">
        <v>95</v>
      </c>
      <c r="B85" s="12">
        <v>1</v>
      </c>
    </row>
    <row r="86" spans="1:2" x14ac:dyDescent="0.2">
      <c r="A86" s="11" t="s">
        <v>42</v>
      </c>
      <c r="B86" s="12">
        <v>1</v>
      </c>
    </row>
    <row r="87" spans="1:2" x14ac:dyDescent="0.2">
      <c r="A87" s="11" t="s">
        <v>78</v>
      </c>
      <c r="B87" s="12">
        <v>1</v>
      </c>
    </row>
    <row r="88" spans="1:2" x14ac:dyDescent="0.2">
      <c r="A88" s="11" t="s">
        <v>43</v>
      </c>
      <c r="B88" s="12">
        <v>0</v>
      </c>
    </row>
    <row r="89" spans="1:2" x14ac:dyDescent="0.2">
      <c r="A89" s="11" t="s">
        <v>51</v>
      </c>
      <c r="B89" s="12">
        <v>1</v>
      </c>
    </row>
    <row r="90" spans="1:2" x14ac:dyDescent="0.2">
      <c r="A90" s="11" t="s">
        <v>3</v>
      </c>
      <c r="B90" s="12">
        <v>1</v>
      </c>
    </row>
    <row r="91" spans="1:2" x14ac:dyDescent="0.2">
      <c r="A91" s="11" t="s">
        <v>96</v>
      </c>
      <c r="B91" s="12">
        <v>1</v>
      </c>
    </row>
    <row r="92" spans="1:2" x14ac:dyDescent="0.2">
      <c r="A92" s="11" t="s">
        <v>48</v>
      </c>
      <c r="B92" s="12">
        <v>1</v>
      </c>
    </row>
    <row r="93" spans="1:2" x14ac:dyDescent="0.2">
      <c r="A93" s="11" t="s">
        <v>52</v>
      </c>
      <c r="B93" s="12">
        <v>1</v>
      </c>
    </row>
    <row r="94" spans="1:2" x14ac:dyDescent="0.2">
      <c r="A94" s="17" t="s">
        <v>106</v>
      </c>
      <c r="B94" s="12">
        <v>0</v>
      </c>
    </row>
    <row r="95" spans="1:2" x14ac:dyDescent="0.2">
      <c r="A95" s="11" t="s">
        <v>76</v>
      </c>
      <c r="B95" s="12">
        <v>1</v>
      </c>
    </row>
    <row r="96" spans="1:2" x14ac:dyDescent="0.2">
      <c r="A96" s="11" t="s">
        <v>97</v>
      </c>
      <c r="B96" s="12">
        <v>1</v>
      </c>
    </row>
    <row r="97" spans="1:2" x14ac:dyDescent="0.2">
      <c r="A97" s="11" t="s">
        <v>44</v>
      </c>
      <c r="B97" s="12">
        <v>0</v>
      </c>
    </row>
    <row r="98" spans="1:2" x14ac:dyDescent="0.2">
      <c r="A98" s="11" t="s">
        <v>45</v>
      </c>
      <c r="B98" s="12">
        <v>0</v>
      </c>
    </row>
    <row r="99" spans="1:2" x14ac:dyDescent="0.2">
      <c r="A99" s="11" t="s">
        <v>46</v>
      </c>
      <c r="B99" s="12">
        <v>1</v>
      </c>
    </row>
    <row r="100" spans="1:2" x14ac:dyDescent="0.2">
      <c r="A100" s="11" t="s">
        <v>40</v>
      </c>
      <c r="B100" s="12">
        <v>1</v>
      </c>
    </row>
    <row r="101" spans="1:2" x14ac:dyDescent="0.2">
      <c r="A101" s="11" t="s">
        <v>103</v>
      </c>
      <c r="B101" s="12"/>
    </row>
    <row r="102" spans="1:2" x14ac:dyDescent="0.2">
      <c r="A102" s="13" t="s">
        <v>99</v>
      </c>
      <c r="B102" s="14">
        <f>SUM(B2:B101)</f>
        <v>71</v>
      </c>
    </row>
  </sheetData>
  <conditionalFormatting sqref="A2:A91">
    <cfRule type="containsText" dxfId="9" priority="2" operator="containsText" text="Vacant">
      <formula>NOT(ISERROR(SEARCH(("Vacant"),(A2))))</formula>
    </cfRule>
  </conditionalFormatting>
  <conditionalFormatting sqref="A44">
    <cfRule type="containsText" dxfId="8" priority="1" operator="containsText" text="Vacant">
      <formula>NOT(ISERROR(SEARCH(("Vacant"),(A44))))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102"/>
  <sheetViews>
    <sheetView workbookViewId="0"/>
  </sheetViews>
  <sheetFormatPr defaultColWidth="12.5703125" defaultRowHeight="15.75" customHeight="1" x14ac:dyDescent="0.2"/>
  <cols>
    <col min="1" max="1" width="20" customWidth="1"/>
    <col min="2" max="2" width="7.5703125" customWidth="1"/>
  </cols>
  <sheetData>
    <row r="1" spans="1:2" x14ac:dyDescent="0.2">
      <c r="A1" s="9" t="s">
        <v>0</v>
      </c>
      <c r="B1" s="9" t="s">
        <v>100</v>
      </c>
    </row>
    <row r="2" spans="1:2" x14ac:dyDescent="0.2">
      <c r="A2" s="11" t="s">
        <v>66</v>
      </c>
      <c r="B2" s="12">
        <v>0</v>
      </c>
    </row>
    <row r="3" spans="1:2" x14ac:dyDescent="0.2">
      <c r="A3" s="11" t="s">
        <v>12</v>
      </c>
      <c r="B3" s="12">
        <v>1</v>
      </c>
    </row>
    <row r="4" spans="1:2" x14ac:dyDescent="0.2">
      <c r="A4" s="11" t="s">
        <v>8</v>
      </c>
      <c r="B4" s="12">
        <v>1</v>
      </c>
    </row>
    <row r="5" spans="1:2" x14ac:dyDescent="0.2">
      <c r="A5" s="11" t="s">
        <v>13</v>
      </c>
      <c r="B5" s="12">
        <v>1</v>
      </c>
    </row>
    <row r="6" spans="1:2" x14ac:dyDescent="0.2">
      <c r="A6" s="11" t="s">
        <v>67</v>
      </c>
      <c r="B6" s="12">
        <v>1</v>
      </c>
    </row>
    <row r="7" spans="1:2" x14ac:dyDescent="0.2">
      <c r="A7" s="11" t="s">
        <v>10</v>
      </c>
      <c r="B7" s="12">
        <v>1</v>
      </c>
    </row>
    <row r="8" spans="1:2" x14ac:dyDescent="0.2">
      <c r="A8" s="11" t="s">
        <v>60</v>
      </c>
      <c r="B8" s="12">
        <v>1</v>
      </c>
    </row>
    <row r="9" spans="1:2" x14ac:dyDescent="0.2">
      <c r="A9" s="11" t="s">
        <v>49</v>
      </c>
      <c r="B9" s="12">
        <v>1</v>
      </c>
    </row>
    <row r="10" spans="1:2" x14ac:dyDescent="0.2">
      <c r="A10" s="11" t="s">
        <v>82</v>
      </c>
      <c r="B10" s="12">
        <v>1</v>
      </c>
    </row>
    <row r="11" spans="1:2" x14ac:dyDescent="0.2">
      <c r="A11" s="11" t="s">
        <v>65</v>
      </c>
      <c r="B11" s="12">
        <v>1</v>
      </c>
    </row>
    <row r="12" spans="1:2" x14ac:dyDescent="0.2">
      <c r="A12" s="11" t="s">
        <v>68</v>
      </c>
      <c r="B12" s="12">
        <v>1</v>
      </c>
    </row>
    <row r="13" spans="1:2" x14ac:dyDescent="0.2">
      <c r="A13" s="11" t="s">
        <v>14</v>
      </c>
      <c r="B13" s="12">
        <v>1</v>
      </c>
    </row>
    <row r="14" spans="1:2" x14ac:dyDescent="0.2">
      <c r="A14" s="11" t="s">
        <v>92</v>
      </c>
      <c r="B14" s="12">
        <v>1</v>
      </c>
    </row>
    <row r="15" spans="1:2" x14ac:dyDescent="0.2">
      <c r="A15" s="11" t="s">
        <v>69</v>
      </c>
      <c r="B15" s="12">
        <v>1</v>
      </c>
    </row>
    <row r="16" spans="1:2" x14ac:dyDescent="0.2">
      <c r="A16" s="11" t="s">
        <v>83</v>
      </c>
      <c r="B16" s="12">
        <v>1</v>
      </c>
    </row>
    <row r="17" spans="1:2" x14ac:dyDescent="0.2">
      <c r="A17" s="11" t="s">
        <v>70</v>
      </c>
      <c r="B17" s="12">
        <v>1</v>
      </c>
    </row>
    <row r="18" spans="1:2" x14ac:dyDescent="0.2">
      <c r="A18" s="11" t="s">
        <v>71</v>
      </c>
      <c r="B18" s="12">
        <v>1</v>
      </c>
    </row>
    <row r="19" spans="1:2" x14ac:dyDescent="0.2">
      <c r="A19" s="11" t="s">
        <v>84</v>
      </c>
      <c r="B19" s="12">
        <v>1</v>
      </c>
    </row>
    <row r="20" spans="1:2" x14ac:dyDescent="0.2">
      <c r="A20" s="11" t="s">
        <v>58</v>
      </c>
      <c r="B20" s="12">
        <v>1</v>
      </c>
    </row>
    <row r="21" spans="1:2" x14ac:dyDescent="0.2">
      <c r="A21" s="11" t="s">
        <v>15</v>
      </c>
      <c r="B21" s="12">
        <v>1</v>
      </c>
    </row>
    <row r="22" spans="1:2" x14ac:dyDescent="0.2">
      <c r="A22" s="11" t="s">
        <v>85</v>
      </c>
      <c r="B22" s="12">
        <v>1</v>
      </c>
    </row>
    <row r="23" spans="1:2" x14ac:dyDescent="0.2">
      <c r="A23" s="11" t="s">
        <v>53</v>
      </c>
      <c r="B23" s="12">
        <v>1</v>
      </c>
    </row>
    <row r="24" spans="1:2" x14ac:dyDescent="0.2">
      <c r="A24" s="11" t="s">
        <v>81</v>
      </c>
      <c r="B24" s="12">
        <v>1</v>
      </c>
    </row>
    <row r="25" spans="1:2" x14ac:dyDescent="0.2">
      <c r="A25" s="11" t="s">
        <v>16</v>
      </c>
      <c r="B25" s="12">
        <v>1</v>
      </c>
    </row>
    <row r="26" spans="1:2" x14ac:dyDescent="0.2">
      <c r="A26" s="11" t="s">
        <v>50</v>
      </c>
      <c r="B26" s="12">
        <v>1</v>
      </c>
    </row>
    <row r="27" spans="1:2" x14ac:dyDescent="0.2">
      <c r="A27" s="11" t="s">
        <v>61</v>
      </c>
      <c r="B27" s="12">
        <v>1</v>
      </c>
    </row>
    <row r="28" spans="1:2" x14ac:dyDescent="0.2">
      <c r="A28" s="11" t="s">
        <v>72</v>
      </c>
      <c r="B28" s="12">
        <v>0</v>
      </c>
    </row>
    <row r="29" spans="1:2" x14ac:dyDescent="0.2">
      <c r="A29" s="11" t="s">
        <v>17</v>
      </c>
      <c r="B29" s="12">
        <v>1</v>
      </c>
    </row>
    <row r="30" spans="1:2" x14ac:dyDescent="0.2">
      <c r="A30" s="11" t="s">
        <v>86</v>
      </c>
      <c r="B30" s="12">
        <v>1</v>
      </c>
    </row>
    <row r="31" spans="1:2" x14ac:dyDescent="0.2">
      <c r="A31" s="11" t="s">
        <v>18</v>
      </c>
      <c r="B31" s="12">
        <v>1</v>
      </c>
    </row>
    <row r="32" spans="1:2" x14ac:dyDescent="0.2">
      <c r="A32" s="11" t="s">
        <v>59</v>
      </c>
      <c r="B32" s="12">
        <v>1</v>
      </c>
    </row>
    <row r="33" spans="1:2" x14ac:dyDescent="0.2">
      <c r="A33" s="11" t="s">
        <v>62</v>
      </c>
      <c r="B33" s="12">
        <v>1</v>
      </c>
    </row>
    <row r="34" spans="1:2" x14ac:dyDescent="0.2">
      <c r="A34" s="11" t="s">
        <v>73</v>
      </c>
      <c r="B34" s="12">
        <v>1</v>
      </c>
    </row>
    <row r="35" spans="1:2" x14ac:dyDescent="0.2">
      <c r="A35" s="11" t="s">
        <v>87</v>
      </c>
      <c r="B35" s="12">
        <v>1</v>
      </c>
    </row>
    <row r="36" spans="1:2" x14ac:dyDescent="0.2">
      <c r="A36" s="11" t="s">
        <v>47</v>
      </c>
      <c r="B36" s="12">
        <v>1</v>
      </c>
    </row>
    <row r="37" spans="1:2" x14ac:dyDescent="0.2">
      <c r="A37" s="11" t="s">
        <v>77</v>
      </c>
      <c r="B37" s="12">
        <v>0</v>
      </c>
    </row>
    <row r="38" spans="1:2" x14ac:dyDescent="0.2">
      <c r="A38" s="11" t="s">
        <v>54</v>
      </c>
      <c r="B38" s="12">
        <v>1</v>
      </c>
    </row>
    <row r="39" spans="1:2" x14ac:dyDescent="0.2">
      <c r="A39" s="11" t="s">
        <v>90</v>
      </c>
      <c r="B39" s="12">
        <v>1</v>
      </c>
    </row>
    <row r="40" spans="1:2" x14ac:dyDescent="0.2">
      <c r="A40" s="11" t="s">
        <v>20</v>
      </c>
      <c r="B40" s="12">
        <v>1</v>
      </c>
    </row>
    <row r="41" spans="1:2" x14ac:dyDescent="0.2">
      <c r="A41" s="11" t="s">
        <v>21</v>
      </c>
      <c r="B41" s="12">
        <v>1</v>
      </c>
    </row>
    <row r="42" spans="1:2" x14ac:dyDescent="0.2">
      <c r="A42" s="11" t="s">
        <v>22</v>
      </c>
      <c r="B42" s="12">
        <v>0</v>
      </c>
    </row>
    <row r="43" spans="1:2" x14ac:dyDescent="0.2">
      <c r="A43" s="17" t="s">
        <v>107</v>
      </c>
      <c r="B43" s="12">
        <v>1</v>
      </c>
    </row>
    <row r="44" spans="1:2" x14ac:dyDescent="0.2">
      <c r="A44" s="11" t="s">
        <v>88</v>
      </c>
      <c r="B44" s="12">
        <v>0</v>
      </c>
    </row>
    <row r="45" spans="1:2" x14ac:dyDescent="0.2">
      <c r="A45" s="11" t="s">
        <v>23</v>
      </c>
      <c r="B45" s="12">
        <v>1</v>
      </c>
    </row>
    <row r="46" spans="1:2" x14ac:dyDescent="0.2">
      <c r="A46" s="11" t="s">
        <v>24</v>
      </c>
      <c r="B46" s="12">
        <v>0</v>
      </c>
    </row>
    <row r="47" spans="1:2" x14ac:dyDescent="0.2">
      <c r="A47" s="11" t="s">
        <v>25</v>
      </c>
      <c r="B47" s="12">
        <v>1</v>
      </c>
    </row>
    <row r="48" spans="1:2" x14ac:dyDescent="0.2">
      <c r="A48" s="11" t="s">
        <v>26</v>
      </c>
      <c r="B48" s="12">
        <v>1</v>
      </c>
    </row>
    <row r="49" spans="1:2" x14ac:dyDescent="0.2">
      <c r="A49" s="11" t="s">
        <v>63</v>
      </c>
      <c r="B49" s="12">
        <v>0</v>
      </c>
    </row>
    <row r="50" spans="1:2" x14ac:dyDescent="0.2">
      <c r="A50" s="11" t="s">
        <v>74</v>
      </c>
      <c r="B50" s="12">
        <v>1</v>
      </c>
    </row>
    <row r="51" spans="1:2" x14ac:dyDescent="0.2">
      <c r="A51" s="11" t="s">
        <v>98</v>
      </c>
      <c r="B51" s="12">
        <v>1</v>
      </c>
    </row>
    <row r="52" spans="1:2" x14ac:dyDescent="0.2">
      <c r="A52" s="11" t="s">
        <v>28</v>
      </c>
      <c r="B52" s="12">
        <v>1</v>
      </c>
    </row>
    <row r="53" spans="1:2" x14ac:dyDescent="0.2">
      <c r="A53" s="11" t="s">
        <v>11</v>
      </c>
      <c r="B53" s="12">
        <v>1</v>
      </c>
    </row>
    <row r="54" spans="1:2" x14ac:dyDescent="0.2">
      <c r="A54" s="11" t="s">
        <v>79</v>
      </c>
      <c r="B54" s="12">
        <v>1</v>
      </c>
    </row>
    <row r="55" spans="1:2" x14ac:dyDescent="0.2">
      <c r="A55" s="11" t="s">
        <v>29</v>
      </c>
      <c r="B55" s="12">
        <v>1</v>
      </c>
    </row>
    <row r="56" spans="1:2" x14ac:dyDescent="0.2">
      <c r="A56" s="11" t="s">
        <v>31</v>
      </c>
      <c r="B56" s="12">
        <v>1</v>
      </c>
    </row>
    <row r="57" spans="1:2" x14ac:dyDescent="0.2">
      <c r="A57" s="11" t="s">
        <v>32</v>
      </c>
      <c r="B57" s="12">
        <v>1</v>
      </c>
    </row>
    <row r="58" spans="1:2" x14ac:dyDescent="0.2">
      <c r="A58" s="11" t="s">
        <v>4</v>
      </c>
      <c r="B58" s="12">
        <v>1</v>
      </c>
    </row>
    <row r="59" spans="1:2" x14ac:dyDescent="0.2">
      <c r="A59" s="16" t="s">
        <v>104</v>
      </c>
      <c r="B59" s="12">
        <v>1</v>
      </c>
    </row>
    <row r="60" spans="1:2" x14ac:dyDescent="0.2">
      <c r="A60" s="11" t="s">
        <v>94</v>
      </c>
      <c r="B60" s="12">
        <v>1</v>
      </c>
    </row>
    <row r="61" spans="1:2" x14ac:dyDescent="0.2">
      <c r="A61" s="11" t="s">
        <v>33</v>
      </c>
      <c r="B61" s="12">
        <v>1</v>
      </c>
    </row>
    <row r="62" spans="1:2" x14ac:dyDescent="0.2">
      <c r="A62" s="11" t="s">
        <v>34</v>
      </c>
      <c r="B62" s="12">
        <v>1</v>
      </c>
    </row>
    <row r="63" spans="1:2" x14ac:dyDescent="0.2">
      <c r="A63" s="11" t="s">
        <v>35</v>
      </c>
      <c r="B63" s="12">
        <v>1</v>
      </c>
    </row>
    <row r="64" spans="1:2" x14ac:dyDescent="0.2">
      <c r="A64" s="11" t="s">
        <v>101</v>
      </c>
      <c r="B64" s="12">
        <v>1</v>
      </c>
    </row>
    <row r="65" spans="1:2" x14ac:dyDescent="0.2">
      <c r="A65" s="11" t="s">
        <v>36</v>
      </c>
      <c r="B65" s="12">
        <v>1</v>
      </c>
    </row>
    <row r="66" spans="1:2" x14ac:dyDescent="0.2">
      <c r="A66" s="11" t="s">
        <v>6</v>
      </c>
      <c r="B66" s="12">
        <v>1</v>
      </c>
    </row>
    <row r="67" spans="1:2" x14ac:dyDescent="0.2">
      <c r="A67" s="11" t="s">
        <v>102</v>
      </c>
      <c r="B67" s="12">
        <v>1</v>
      </c>
    </row>
    <row r="68" spans="1:2" x14ac:dyDescent="0.2">
      <c r="A68" s="11" t="s">
        <v>37</v>
      </c>
      <c r="B68" s="12">
        <v>1</v>
      </c>
    </row>
    <row r="69" spans="1:2" x14ac:dyDescent="0.2">
      <c r="A69" s="11" t="s">
        <v>38</v>
      </c>
      <c r="B69" s="12">
        <v>1</v>
      </c>
    </row>
    <row r="70" spans="1:2" x14ac:dyDescent="0.2">
      <c r="A70" s="11" t="s">
        <v>105</v>
      </c>
      <c r="B70" s="12">
        <v>1</v>
      </c>
    </row>
    <row r="71" spans="1:2" x14ac:dyDescent="0.2">
      <c r="A71" s="11" t="s">
        <v>75</v>
      </c>
      <c r="B71" s="12">
        <v>1</v>
      </c>
    </row>
    <row r="72" spans="1:2" x14ac:dyDescent="0.2">
      <c r="A72" s="16" t="s">
        <v>108</v>
      </c>
      <c r="B72" s="12">
        <v>1</v>
      </c>
    </row>
    <row r="73" spans="1:2" x14ac:dyDescent="0.2">
      <c r="A73" s="11" t="s">
        <v>39</v>
      </c>
      <c r="B73" s="12">
        <v>1</v>
      </c>
    </row>
    <row r="74" spans="1:2" x14ac:dyDescent="0.2">
      <c r="A74" s="11" t="s">
        <v>55</v>
      </c>
      <c r="B74" s="12">
        <v>1</v>
      </c>
    </row>
    <row r="75" spans="1:2" x14ac:dyDescent="0.2">
      <c r="A75" s="11" t="s">
        <v>41</v>
      </c>
      <c r="B75" s="12">
        <v>0</v>
      </c>
    </row>
    <row r="76" spans="1:2" x14ac:dyDescent="0.2">
      <c r="A76" s="11" t="s">
        <v>64</v>
      </c>
      <c r="B76" s="12">
        <v>1</v>
      </c>
    </row>
    <row r="77" spans="1:2" x14ac:dyDescent="0.2">
      <c r="A77" s="11" t="s">
        <v>93</v>
      </c>
      <c r="B77" s="12">
        <v>1</v>
      </c>
    </row>
    <row r="78" spans="1:2" x14ac:dyDescent="0.2">
      <c r="A78" s="11" t="s">
        <v>7</v>
      </c>
      <c r="B78" s="12">
        <v>1</v>
      </c>
    </row>
    <row r="79" spans="1:2" x14ac:dyDescent="0.2">
      <c r="A79" s="11" t="s">
        <v>9</v>
      </c>
      <c r="B79" s="12">
        <v>1</v>
      </c>
    </row>
    <row r="80" spans="1:2" x14ac:dyDescent="0.2">
      <c r="A80" s="11" t="s">
        <v>89</v>
      </c>
      <c r="B80" s="12">
        <v>0</v>
      </c>
    </row>
    <row r="81" spans="1:2" x14ac:dyDescent="0.2">
      <c r="A81" s="11" t="s">
        <v>56</v>
      </c>
      <c r="B81" s="12">
        <v>1</v>
      </c>
    </row>
    <row r="82" spans="1:2" x14ac:dyDescent="0.2">
      <c r="A82" s="11" t="s">
        <v>80</v>
      </c>
      <c r="B82" s="12">
        <v>1</v>
      </c>
    </row>
    <row r="83" spans="1:2" x14ac:dyDescent="0.2">
      <c r="A83" s="11" t="s">
        <v>95</v>
      </c>
      <c r="B83" s="12">
        <v>0</v>
      </c>
    </row>
    <row r="84" spans="1:2" x14ac:dyDescent="0.2">
      <c r="A84" s="11" t="s">
        <v>42</v>
      </c>
      <c r="B84" s="12">
        <v>0</v>
      </c>
    </row>
    <row r="85" spans="1:2" x14ac:dyDescent="0.2">
      <c r="A85" s="11" t="s">
        <v>78</v>
      </c>
      <c r="B85" s="12">
        <v>1</v>
      </c>
    </row>
    <row r="86" spans="1:2" x14ac:dyDescent="0.2">
      <c r="A86" s="11" t="s">
        <v>43</v>
      </c>
      <c r="B86" s="12">
        <v>1</v>
      </c>
    </row>
    <row r="87" spans="1:2" x14ac:dyDescent="0.2">
      <c r="A87" s="11" t="s">
        <v>51</v>
      </c>
      <c r="B87" s="12">
        <v>1</v>
      </c>
    </row>
    <row r="88" spans="1:2" x14ac:dyDescent="0.2">
      <c r="A88" s="11" t="s">
        <v>3</v>
      </c>
      <c r="B88" s="12">
        <v>1</v>
      </c>
    </row>
    <row r="89" spans="1:2" x14ac:dyDescent="0.2">
      <c r="A89" s="11" t="s">
        <v>96</v>
      </c>
      <c r="B89" s="12">
        <v>1</v>
      </c>
    </row>
    <row r="90" spans="1:2" x14ac:dyDescent="0.2">
      <c r="A90" s="11" t="s">
        <v>48</v>
      </c>
      <c r="B90" s="12">
        <v>1</v>
      </c>
    </row>
    <row r="91" spans="1:2" x14ac:dyDescent="0.2">
      <c r="A91" s="11" t="s">
        <v>52</v>
      </c>
      <c r="B91" s="12">
        <v>1</v>
      </c>
    </row>
    <row r="92" spans="1:2" x14ac:dyDescent="0.2">
      <c r="A92" s="17" t="s">
        <v>106</v>
      </c>
      <c r="B92" s="12">
        <v>1</v>
      </c>
    </row>
    <row r="93" spans="1:2" x14ac:dyDescent="0.2">
      <c r="A93" s="11" t="s">
        <v>76</v>
      </c>
      <c r="B93" s="12">
        <v>1</v>
      </c>
    </row>
    <row r="94" spans="1:2" x14ac:dyDescent="0.2">
      <c r="A94" s="11" t="s">
        <v>97</v>
      </c>
      <c r="B94" s="12">
        <v>1</v>
      </c>
    </row>
    <row r="95" spans="1:2" x14ac:dyDescent="0.2">
      <c r="A95" s="11" t="s">
        <v>44</v>
      </c>
      <c r="B95" s="12">
        <v>1</v>
      </c>
    </row>
    <row r="96" spans="1:2" x14ac:dyDescent="0.2">
      <c r="A96" s="11" t="s">
        <v>45</v>
      </c>
      <c r="B96" s="12">
        <v>0</v>
      </c>
    </row>
    <row r="97" spans="1:2" x14ac:dyDescent="0.2">
      <c r="A97" s="11" t="s">
        <v>46</v>
      </c>
      <c r="B97" s="12">
        <v>1</v>
      </c>
    </row>
    <row r="98" spans="1:2" x14ac:dyDescent="0.2">
      <c r="A98" s="11" t="s">
        <v>40</v>
      </c>
      <c r="B98" s="12">
        <v>1</v>
      </c>
    </row>
    <row r="99" spans="1:2" x14ac:dyDescent="0.2">
      <c r="A99" s="11" t="s">
        <v>103</v>
      </c>
      <c r="B99" s="12"/>
    </row>
    <row r="100" spans="1:2" x14ac:dyDescent="0.2">
      <c r="A100" s="21" t="s">
        <v>109</v>
      </c>
      <c r="B100" s="12"/>
    </row>
    <row r="101" spans="1:2" x14ac:dyDescent="0.2">
      <c r="A101" s="11" t="s">
        <v>103</v>
      </c>
      <c r="B101" s="12"/>
    </row>
    <row r="102" spans="1:2" x14ac:dyDescent="0.2">
      <c r="A102" s="13" t="s">
        <v>99</v>
      </c>
      <c r="B102" s="14">
        <f>SUM(B2:B101)</f>
        <v>85</v>
      </c>
    </row>
  </sheetData>
  <conditionalFormatting sqref="A2:A91">
    <cfRule type="containsText" dxfId="7" priority="2" operator="containsText" text="Vacant">
      <formula>NOT(ISERROR(SEARCH(("Vacant"),(A2))))</formula>
    </cfRule>
  </conditionalFormatting>
  <conditionalFormatting sqref="A43:A44">
    <cfRule type="containsText" dxfId="6" priority="1" operator="containsText" text="Vacant">
      <formula>NOT(ISERROR(SEARCH(("Vacant"),(A43))))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B102"/>
  <sheetViews>
    <sheetView topLeftCell="A19" workbookViewId="0"/>
  </sheetViews>
  <sheetFormatPr defaultColWidth="12.5703125" defaultRowHeight="15.75" customHeight="1" x14ac:dyDescent="0.2"/>
  <cols>
    <col min="1" max="1" width="20" customWidth="1"/>
    <col min="2" max="2" width="7.5703125" customWidth="1"/>
  </cols>
  <sheetData>
    <row r="1" spans="1:2" x14ac:dyDescent="0.2">
      <c r="A1" s="9" t="s">
        <v>0</v>
      </c>
      <c r="B1" s="9" t="s">
        <v>100</v>
      </c>
    </row>
    <row r="2" spans="1:2" x14ac:dyDescent="0.2">
      <c r="A2" s="11" t="s">
        <v>66</v>
      </c>
      <c r="B2" s="12">
        <v>0</v>
      </c>
    </row>
    <row r="3" spans="1:2" x14ac:dyDescent="0.2">
      <c r="A3" s="11" t="s">
        <v>12</v>
      </c>
      <c r="B3" s="12">
        <v>1</v>
      </c>
    </row>
    <row r="4" spans="1:2" x14ac:dyDescent="0.2">
      <c r="A4" s="11" t="s">
        <v>8</v>
      </c>
      <c r="B4" s="12">
        <v>1</v>
      </c>
    </row>
    <row r="5" spans="1:2" x14ac:dyDescent="0.2">
      <c r="A5" s="11" t="s">
        <v>13</v>
      </c>
      <c r="B5" s="12">
        <v>0</v>
      </c>
    </row>
    <row r="6" spans="1:2" x14ac:dyDescent="0.2">
      <c r="A6" s="11" t="s">
        <v>67</v>
      </c>
      <c r="B6" s="12">
        <v>0</v>
      </c>
    </row>
    <row r="7" spans="1:2" x14ac:dyDescent="0.2">
      <c r="A7" s="11" t="s">
        <v>10</v>
      </c>
      <c r="B7" s="12">
        <v>0</v>
      </c>
    </row>
    <row r="8" spans="1:2" x14ac:dyDescent="0.2">
      <c r="A8" s="11" t="s">
        <v>60</v>
      </c>
      <c r="B8" s="12">
        <v>1</v>
      </c>
    </row>
    <row r="9" spans="1:2" x14ac:dyDescent="0.2">
      <c r="A9" s="11" t="s">
        <v>49</v>
      </c>
      <c r="B9" s="12">
        <v>1</v>
      </c>
    </row>
    <row r="10" spans="1:2" x14ac:dyDescent="0.2">
      <c r="A10" s="11" t="s">
        <v>82</v>
      </c>
      <c r="B10" s="12">
        <v>1</v>
      </c>
    </row>
    <row r="11" spans="1:2" x14ac:dyDescent="0.2">
      <c r="A11" s="11" t="s">
        <v>65</v>
      </c>
      <c r="B11" s="12">
        <v>1</v>
      </c>
    </row>
    <row r="12" spans="1:2" x14ac:dyDescent="0.2">
      <c r="A12" s="11" t="s">
        <v>68</v>
      </c>
      <c r="B12" s="12">
        <v>0</v>
      </c>
    </row>
    <row r="13" spans="1:2" x14ac:dyDescent="0.2">
      <c r="A13" s="11" t="s">
        <v>14</v>
      </c>
      <c r="B13" s="12">
        <v>1</v>
      </c>
    </row>
    <row r="14" spans="1:2" x14ac:dyDescent="0.2">
      <c r="A14" s="11" t="s">
        <v>92</v>
      </c>
      <c r="B14" s="12">
        <v>0</v>
      </c>
    </row>
    <row r="15" spans="1:2" x14ac:dyDescent="0.2">
      <c r="A15" s="11" t="s">
        <v>69</v>
      </c>
      <c r="B15" s="12">
        <v>1</v>
      </c>
    </row>
    <row r="16" spans="1:2" x14ac:dyDescent="0.2">
      <c r="A16" s="11" t="s">
        <v>83</v>
      </c>
      <c r="B16" s="12">
        <v>1</v>
      </c>
    </row>
    <row r="17" spans="1:2" x14ac:dyDescent="0.2">
      <c r="A17" s="11" t="s">
        <v>70</v>
      </c>
      <c r="B17" s="12">
        <v>1</v>
      </c>
    </row>
    <row r="18" spans="1:2" x14ac:dyDescent="0.2">
      <c r="A18" s="11" t="s">
        <v>71</v>
      </c>
      <c r="B18" s="12">
        <v>1</v>
      </c>
    </row>
    <row r="19" spans="1:2" x14ac:dyDescent="0.2">
      <c r="A19" s="11" t="s">
        <v>84</v>
      </c>
      <c r="B19" s="12">
        <v>1</v>
      </c>
    </row>
    <row r="20" spans="1:2" x14ac:dyDescent="0.2">
      <c r="A20" s="11" t="s">
        <v>58</v>
      </c>
      <c r="B20" s="12">
        <v>0</v>
      </c>
    </row>
    <row r="21" spans="1:2" x14ac:dyDescent="0.2">
      <c r="A21" s="11" t="s">
        <v>15</v>
      </c>
      <c r="B21" s="12">
        <v>0</v>
      </c>
    </row>
    <row r="22" spans="1:2" x14ac:dyDescent="0.2">
      <c r="A22" s="11" t="s">
        <v>85</v>
      </c>
      <c r="B22" s="12">
        <v>1</v>
      </c>
    </row>
    <row r="23" spans="1:2" x14ac:dyDescent="0.2">
      <c r="A23" s="11" t="s">
        <v>53</v>
      </c>
      <c r="B23" s="12">
        <v>1</v>
      </c>
    </row>
    <row r="24" spans="1:2" x14ac:dyDescent="0.2">
      <c r="A24" s="11" t="s">
        <v>81</v>
      </c>
      <c r="B24" s="12">
        <v>1</v>
      </c>
    </row>
    <row r="25" spans="1:2" x14ac:dyDescent="0.2">
      <c r="A25" s="11" t="s">
        <v>16</v>
      </c>
      <c r="B25" s="12">
        <v>1</v>
      </c>
    </row>
    <row r="26" spans="1:2" x14ac:dyDescent="0.2">
      <c r="A26" s="11" t="s">
        <v>50</v>
      </c>
      <c r="B26" s="12">
        <v>1</v>
      </c>
    </row>
    <row r="27" spans="1:2" x14ac:dyDescent="0.2">
      <c r="A27" s="11" t="s">
        <v>61</v>
      </c>
      <c r="B27" s="12">
        <v>1</v>
      </c>
    </row>
    <row r="28" spans="1:2" x14ac:dyDescent="0.2">
      <c r="A28" s="11" t="s">
        <v>72</v>
      </c>
      <c r="B28" s="12">
        <v>0</v>
      </c>
    </row>
    <row r="29" spans="1:2" x14ac:dyDescent="0.2">
      <c r="A29" s="11" t="s">
        <v>17</v>
      </c>
      <c r="B29" s="12">
        <v>1</v>
      </c>
    </row>
    <row r="30" spans="1:2" x14ac:dyDescent="0.2">
      <c r="A30" s="11" t="s">
        <v>86</v>
      </c>
      <c r="B30" s="12">
        <v>0</v>
      </c>
    </row>
    <row r="31" spans="1:2" x14ac:dyDescent="0.2">
      <c r="A31" s="11" t="s">
        <v>18</v>
      </c>
      <c r="B31" s="12">
        <v>1</v>
      </c>
    </row>
    <row r="32" spans="1:2" x14ac:dyDescent="0.2">
      <c r="A32" s="11" t="s">
        <v>59</v>
      </c>
      <c r="B32" s="12">
        <v>1</v>
      </c>
    </row>
    <row r="33" spans="1:2" x14ac:dyDescent="0.2">
      <c r="A33" s="11" t="s">
        <v>62</v>
      </c>
      <c r="B33" s="12">
        <v>1</v>
      </c>
    </row>
    <row r="34" spans="1:2" x14ac:dyDescent="0.2">
      <c r="A34" s="11" t="s">
        <v>73</v>
      </c>
      <c r="B34" s="12">
        <v>1</v>
      </c>
    </row>
    <row r="35" spans="1:2" x14ac:dyDescent="0.2">
      <c r="A35" s="11" t="s">
        <v>87</v>
      </c>
      <c r="B35" s="12">
        <v>1</v>
      </c>
    </row>
    <row r="36" spans="1:2" x14ac:dyDescent="0.2">
      <c r="A36" s="11" t="s">
        <v>47</v>
      </c>
      <c r="B36" s="12">
        <v>1</v>
      </c>
    </row>
    <row r="37" spans="1:2" x14ac:dyDescent="0.2">
      <c r="A37" s="11" t="s">
        <v>77</v>
      </c>
      <c r="B37" s="12">
        <v>1</v>
      </c>
    </row>
    <row r="38" spans="1:2" x14ac:dyDescent="0.2">
      <c r="A38" s="11" t="s">
        <v>54</v>
      </c>
      <c r="B38" s="12">
        <v>1</v>
      </c>
    </row>
    <row r="39" spans="1:2" x14ac:dyDescent="0.2">
      <c r="A39" s="11" t="s">
        <v>90</v>
      </c>
      <c r="B39" s="12">
        <v>1</v>
      </c>
    </row>
    <row r="40" spans="1:2" x14ac:dyDescent="0.2">
      <c r="A40" s="11" t="s">
        <v>20</v>
      </c>
      <c r="B40" s="12">
        <v>0</v>
      </c>
    </row>
    <row r="41" spans="1:2" x14ac:dyDescent="0.2">
      <c r="A41" s="11" t="s">
        <v>21</v>
      </c>
      <c r="B41" s="12">
        <v>0</v>
      </c>
    </row>
    <row r="42" spans="1:2" x14ac:dyDescent="0.2">
      <c r="A42" s="11" t="s">
        <v>22</v>
      </c>
      <c r="B42" s="12">
        <v>1</v>
      </c>
    </row>
    <row r="43" spans="1:2" x14ac:dyDescent="0.2">
      <c r="A43" s="17" t="s">
        <v>107</v>
      </c>
      <c r="B43" s="12">
        <v>1</v>
      </c>
    </row>
    <row r="44" spans="1:2" x14ac:dyDescent="0.2">
      <c r="A44" s="11" t="s">
        <v>88</v>
      </c>
      <c r="B44" s="12">
        <v>0</v>
      </c>
    </row>
    <row r="45" spans="1:2" x14ac:dyDescent="0.2">
      <c r="A45" s="11" t="s">
        <v>23</v>
      </c>
      <c r="B45" s="12">
        <v>0</v>
      </c>
    </row>
    <row r="46" spans="1:2" x14ac:dyDescent="0.2">
      <c r="A46" s="11" t="s">
        <v>24</v>
      </c>
      <c r="B46" s="12">
        <v>1</v>
      </c>
    </row>
    <row r="47" spans="1:2" x14ac:dyDescent="0.2">
      <c r="A47" s="11" t="s">
        <v>25</v>
      </c>
      <c r="B47" s="12">
        <v>1</v>
      </c>
    </row>
    <row r="48" spans="1:2" x14ac:dyDescent="0.2">
      <c r="A48" s="11" t="s">
        <v>26</v>
      </c>
      <c r="B48" s="12">
        <v>0</v>
      </c>
    </row>
    <row r="49" spans="1:2" x14ac:dyDescent="0.2">
      <c r="A49" s="11" t="s">
        <v>63</v>
      </c>
      <c r="B49" s="12">
        <v>1</v>
      </c>
    </row>
    <row r="50" spans="1:2" x14ac:dyDescent="0.2">
      <c r="A50" s="11" t="s">
        <v>74</v>
      </c>
      <c r="B50" s="12">
        <v>0</v>
      </c>
    </row>
    <row r="51" spans="1:2" x14ac:dyDescent="0.2">
      <c r="A51" s="11" t="s">
        <v>98</v>
      </c>
      <c r="B51" s="12">
        <v>1</v>
      </c>
    </row>
    <row r="52" spans="1:2" x14ac:dyDescent="0.2">
      <c r="A52" s="11" t="s">
        <v>28</v>
      </c>
      <c r="B52" s="12">
        <v>1</v>
      </c>
    </row>
    <row r="53" spans="1:2" x14ac:dyDescent="0.2">
      <c r="A53" s="11" t="s">
        <v>11</v>
      </c>
      <c r="B53" s="12">
        <v>1</v>
      </c>
    </row>
    <row r="54" spans="1:2" x14ac:dyDescent="0.2">
      <c r="A54" s="11" t="s">
        <v>79</v>
      </c>
      <c r="B54" s="12">
        <v>1</v>
      </c>
    </row>
    <row r="55" spans="1:2" x14ac:dyDescent="0.2">
      <c r="A55" s="11" t="s">
        <v>29</v>
      </c>
      <c r="B55" s="12">
        <v>0</v>
      </c>
    </row>
    <row r="56" spans="1:2" x14ac:dyDescent="0.2">
      <c r="A56" s="11" t="s">
        <v>31</v>
      </c>
      <c r="B56" s="12">
        <v>1</v>
      </c>
    </row>
    <row r="57" spans="1:2" x14ac:dyDescent="0.2">
      <c r="A57" s="11" t="s">
        <v>32</v>
      </c>
      <c r="B57" s="12">
        <v>0</v>
      </c>
    </row>
    <row r="58" spans="1:2" x14ac:dyDescent="0.2">
      <c r="A58" s="11" t="s">
        <v>4</v>
      </c>
      <c r="B58" s="12">
        <v>1</v>
      </c>
    </row>
    <row r="59" spans="1:2" x14ac:dyDescent="0.2">
      <c r="A59" s="16" t="s">
        <v>104</v>
      </c>
      <c r="B59" s="12">
        <v>1</v>
      </c>
    </row>
    <row r="60" spans="1:2" x14ac:dyDescent="0.2">
      <c r="A60" s="11" t="s">
        <v>94</v>
      </c>
      <c r="B60" s="12">
        <v>1</v>
      </c>
    </row>
    <row r="61" spans="1:2" x14ac:dyDescent="0.2">
      <c r="A61" s="11" t="s">
        <v>33</v>
      </c>
      <c r="B61" s="12">
        <v>1</v>
      </c>
    </row>
    <row r="62" spans="1:2" x14ac:dyDescent="0.2">
      <c r="A62" s="11" t="s">
        <v>34</v>
      </c>
      <c r="B62" s="12">
        <v>1</v>
      </c>
    </row>
    <row r="63" spans="1:2" x14ac:dyDescent="0.2">
      <c r="A63" s="11" t="s">
        <v>35</v>
      </c>
      <c r="B63" s="12">
        <v>0</v>
      </c>
    </row>
    <row r="64" spans="1:2" x14ac:dyDescent="0.2">
      <c r="A64" s="11" t="s">
        <v>101</v>
      </c>
      <c r="B64" s="12">
        <v>1</v>
      </c>
    </row>
    <row r="65" spans="1:2" x14ac:dyDescent="0.2">
      <c r="A65" s="11" t="s">
        <v>36</v>
      </c>
      <c r="B65" s="12">
        <v>0</v>
      </c>
    </row>
    <row r="66" spans="1:2" x14ac:dyDescent="0.2">
      <c r="A66" s="11" t="s">
        <v>6</v>
      </c>
      <c r="B66" s="12">
        <v>1</v>
      </c>
    </row>
    <row r="67" spans="1:2" x14ac:dyDescent="0.2">
      <c r="A67" s="11" t="s">
        <v>102</v>
      </c>
      <c r="B67" s="12">
        <v>0</v>
      </c>
    </row>
    <row r="68" spans="1:2" x14ac:dyDescent="0.2">
      <c r="A68" s="11" t="s">
        <v>37</v>
      </c>
      <c r="B68" s="12">
        <v>0</v>
      </c>
    </row>
    <row r="69" spans="1:2" x14ac:dyDescent="0.2">
      <c r="A69" s="11" t="s">
        <v>38</v>
      </c>
      <c r="B69" s="12">
        <v>0</v>
      </c>
    </row>
    <row r="70" spans="1:2" x14ac:dyDescent="0.2">
      <c r="A70" s="11" t="s">
        <v>105</v>
      </c>
      <c r="B70" s="12">
        <v>1</v>
      </c>
    </row>
    <row r="71" spans="1:2" x14ac:dyDescent="0.2">
      <c r="A71" s="11" t="s">
        <v>75</v>
      </c>
      <c r="B71" s="12">
        <v>0</v>
      </c>
    </row>
    <row r="72" spans="1:2" x14ac:dyDescent="0.2">
      <c r="A72" s="16" t="s">
        <v>108</v>
      </c>
      <c r="B72" s="12">
        <v>1</v>
      </c>
    </row>
    <row r="73" spans="1:2" x14ac:dyDescent="0.2">
      <c r="A73" s="11" t="s">
        <v>39</v>
      </c>
      <c r="B73" s="12">
        <v>1</v>
      </c>
    </row>
    <row r="74" spans="1:2" x14ac:dyDescent="0.2">
      <c r="A74" s="11" t="s">
        <v>55</v>
      </c>
      <c r="B74" s="12">
        <v>1</v>
      </c>
    </row>
    <row r="75" spans="1:2" x14ac:dyDescent="0.2">
      <c r="A75" s="11" t="s">
        <v>41</v>
      </c>
      <c r="B75" s="12">
        <v>1</v>
      </c>
    </row>
    <row r="76" spans="1:2" x14ac:dyDescent="0.2">
      <c r="A76" s="11" t="s">
        <v>64</v>
      </c>
      <c r="B76" s="12">
        <v>1</v>
      </c>
    </row>
    <row r="77" spans="1:2" x14ac:dyDescent="0.2">
      <c r="A77" s="11" t="s">
        <v>93</v>
      </c>
      <c r="B77" s="12">
        <v>1</v>
      </c>
    </row>
    <row r="78" spans="1:2" x14ac:dyDescent="0.2">
      <c r="A78" s="11" t="s">
        <v>7</v>
      </c>
      <c r="B78" s="12">
        <v>1</v>
      </c>
    </row>
    <row r="79" spans="1:2" x14ac:dyDescent="0.2">
      <c r="A79" s="11" t="s">
        <v>9</v>
      </c>
      <c r="B79" s="12">
        <v>1</v>
      </c>
    </row>
    <row r="80" spans="1:2" x14ac:dyDescent="0.2">
      <c r="A80" s="11" t="s">
        <v>89</v>
      </c>
      <c r="B80" s="12">
        <v>0</v>
      </c>
    </row>
    <row r="81" spans="1:2" x14ac:dyDescent="0.2">
      <c r="A81" s="11" t="s">
        <v>56</v>
      </c>
      <c r="B81" s="12">
        <v>1</v>
      </c>
    </row>
    <row r="82" spans="1:2" x14ac:dyDescent="0.2">
      <c r="A82" s="11" t="s">
        <v>80</v>
      </c>
      <c r="B82" s="12">
        <v>0</v>
      </c>
    </row>
    <row r="83" spans="1:2" x14ac:dyDescent="0.2">
      <c r="A83" s="11" t="s">
        <v>95</v>
      </c>
      <c r="B83" s="12">
        <v>0</v>
      </c>
    </row>
    <row r="84" spans="1:2" x14ac:dyDescent="0.2">
      <c r="A84" s="11" t="s">
        <v>42</v>
      </c>
      <c r="B84" s="12">
        <v>1</v>
      </c>
    </row>
    <row r="85" spans="1:2" x14ac:dyDescent="0.2">
      <c r="A85" s="11" t="s">
        <v>78</v>
      </c>
      <c r="B85" s="12">
        <v>0</v>
      </c>
    </row>
    <row r="86" spans="1:2" x14ac:dyDescent="0.2">
      <c r="A86" s="11" t="s">
        <v>43</v>
      </c>
      <c r="B86" s="12">
        <v>1</v>
      </c>
    </row>
    <row r="87" spans="1:2" x14ac:dyDescent="0.2">
      <c r="A87" s="11" t="s">
        <v>51</v>
      </c>
      <c r="B87" s="12">
        <v>0</v>
      </c>
    </row>
    <row r="88" spans="1:2" x14ac:dyDescent="0.2">
      <c r="A88" s="11" t="s">
        <v>3</v>
      </c>
      <c r="B88" s="12">
        <v>0</v>
      </c>
    </row>
    <row r="89" spans="1:2" x14ac:dyDescent="0.2">
      <c r="A89" s="11" t="s">
        <v>96</v>
      </c>
      <c r="B89" s="12">
        <v>1</v>
      </c>
    </row>
    <row r="90" spans="1:2" x14ac:dyDescent="0.2">
      <c r="A90" s="11" t="s">
        <v>48</v>
      </c>
      <c r="B90" s="12">
        <v>1</v>
      </c>
    </row>
    <row r="91" spans="1:2" x14ac:dyDescent="0.2">
      <c r="A91" s="11" t="s">
        <v>52</v>
      </c>
      <c r="B91" s="12">
        <v>1</v>
      </c>
    </row>
    <row r="92" spans="1:2" x14ac:dyDescent="0.2">
      <c r="A92" s="17" t="s">
        <v>106</v>
      </c>
      <c r="B92" s="12">
        <v>1</v>
      </c>
    </row>
    <row r="93" spans="1:2" x14ac:dyDescent="0.2">
      <c r="A93" s="11" t="s">
        <v>76</v>
      </c>
      <c r="B93" s="12">
        <v>0</v>
      </c>
    </row>
    <row r="94" spans="1:2" x14ac:dyDescent="0.2">
      <c r="A94" s="11" t="s">
        <v>97</v>
      </c>
      <c r="B94" s="12">
        <v>1</v>
      </c>
    </row>
    <row r="95" spans="1:2" x14ac:dyDescent="0.2">
      <c r="A95" s="11" t="s">
        <v>44</v>
      </c>
      <c r="B95" s="12">
        <v>0</v>
      </c>
    </row>
    <row r="96" spans="1:2" x14ac:dyDescent="0.2">
      <c r="A96" s="11" t="s">
        <v>45</v>
      </c>
      <c r="B96" s="12">
        <v>1</v>
      </c>
    </row>
    <row r="97" spans="1:2" x14ac:dyDescent="0.2">
      <c r="A97" s="11" t="s">
        <v>46</v>
      </c>
      <c r="B97" s="12">
        <v>0</v>
      </c>
    </row>
    <row r="98" spans="1:2" x14ac:dyDescent="0.2">
      <c r="A98" s="11" t="s">
        <v>40</v>
      </c>
      <c r="B98" s="12">
        <v>1</v>
      </c>
    </row>
    <row r="99" spans="1:2" x14ac:dyDescent="0.2">
      <c r="A99" s="11" t="s">
        <v>103</v>
      </c>
      <c r="B99" s="12"/>
    </row>
    <row r="100" spans="1:2" x14ac:dyDescent="0.2">
      <c r="A100" s="21" t="s">
        <v>109</v>
      </c>
      <c r="B100" s="12"/>
    </row>
    <row r="101" spans="1:2" x14ac:dyDescent="0.2">
      <c r="A101" s="11" t="s">
        <v>103</v>
      </c>
      <c r="B101" s="12"/>
    </row>
    <row r="102" spans="1:2" x14ac:dyDescent="0.2">
      <c r="A102" s="13" t="s">
        <v>99</v>
      </c>
      <c r="B102" s="14">
        <f>SUM(B2:B101)</f>
        <v>64</v>
      </c>
    </row>
  </sheetData>
  <conditionalFormatting sqref="A2:A91">
    <cfRule type="containsText" dxfId="5" priority="2" operator="containsText" text="Vacant">
      <formula>NOT(ISERROR(SEARCH(("Vacant"),(A2))))</formula>
    </cfRule>
  </conditionalFormatting>
  <conditionalFormatting sqref="A43:A44">
    <cfRule type="containsText" dxfId="4" priority="1" operator="containsText" text="Vacant">
      <formula>NOT(ISERROR(SEARCH(("Vacant"),(A43))))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B102"/>
  <sheetViews>
    <sheetView topLeftCell="A85" workbookViewId="0">
      <selection activeCell="A102" sqref="A102"/>
    </sheetView>
  </sheetViews>
  <sheetFormatPr defaultColWidth="12.5703125" defaultRowHeight="15.75" customHeight="1" x14ac:dyDescent="0.2"/>
  <cols>
    <col min="1" max="1" width="22.5703125" customWidth="1"/>
  </cols>
  <sheetData>
    <row r="1" spans="1:2" x14ac:dyDescent="0.2">
      <c r="A1" s="9" t="s">
        <v>0</v>
      </c>
      <c r="B1" s="9" t="s">
        <v>100</v>
      </c>
    </row>
    <row r="2" spans="1:2" x14ac:dyDescent="0.2">
      <c r="A2" s="11" t="s">
        <v>66</v>
      </c>
      <c r="B2" s="12">
        <v>1</v>
      </c>
    </row>
    <row r="3" spans="1:2" x14ac:dyDescent="0.2">
      <c r="A3" s="11" t="s">
        <v>12</v>
      </c>
      <c r="B3" s="12">
        <v>1</v>
      </c>
    </row>
    <row r="4" spans="1:2" x14ac:dyDescent="0.2">
      <c r="A4" s="11" t="s">
        <v>8</v>
      </c>
      <c r="B4" s="12">
        <v>0</v>
      </c>
    </row>
    <row r="5" spans="1:2" x14ac:dyDescent="0.2">
      <c r="A5" s="11" t="s">
        <v>13</v>
      </c>
      <c r="B5" s="12">
        <v>0</v>
      </c>
    </row>
    <row r="6" spans="1:2" x14ac:dyDescent="0.2">
      <c r="A6" s="11" t="s">
        <v>67</v>
      </c>
      <c r="B6" s="12">
        <v>1</v>
      </c>
    </row>
    <row r="7" spans="1:2" x14ac:dyDescent="0.2">
      <c r="A7" s="11" t="s">
        <v>10</v>
      </c>
      <c r="B7" s="12">
        <v>1</v>
      </c>
    </row>
    <row r="8" spans="1:2" x14ac:dyDescent="0.2">
      <c r="A8" s="11" t="s">
        <v>60</v>
      </c>
      <c r="B8" s="12">
        <v>1</v>
      </c>
    </row>
    <row r="9" spans="1:2" x14ac:dyDescent="0.2">
      <c r="A9" s="11" t="s">
        <v>49</v>
      </c>
      <c r="B9" s="12">
        <v>1</v>
      </c>
    </row>
    <row r="10" spans="1:2" x14ac:dyDescent="0.2">
      <c r="A10" s="11" t="s">
        <v>82</v>
      </c>
      <c r="B10" s="12">
        <v>1</v>
      </c>
    </row>
    <row r="11" spans="1:2" x14ac:dyDescent="0.2">
      <c r="A11" s="11" t="s">
        <v>65</v>
      </c>
      <c r="B11" s="12">
        <v>1</v>
      </c>
    </row>
    <row r="12" spans="1:2" x14ac:dyDescent="0.2">
      <c r="A12" s="11" t="s">
        <v>68</v>
      </c>
      <c r="B12" s="12">
        <v>0</v>
      </c>
    </row>
    <row r="13" spans="1:2" x14ac:dyDescent="0.2">
      <c r="A13" s="11" t="s">
        <v>14</v>
      </c>
      <c r="B13" s="12">
        <v>1</v>
      </c>
    </row>
    <row r="14" spans="1:2" x14ac:dyDescent="0.2">
      <c r="A14" s="11" t="s">
        <v>92</v>
      </c>
      <c r="B14" s="12">
        <v>1</v>
      </c>
    </row>
    <row r="15" spans="1:2" x14ac:dyDescent="0.2">
      <c r="A15" s="11" t="s">
        <v>69</v>
      </c>
      <c r="B15" s="12">
        <v>1</v>
      </c>
    </row>
    <row r="16" spans="1:2" x14ac:dyDescent="0.2">
      <c r="A16" s="11" t="s">
        <v>83</v>
      </c>
      <c r="B16" s="12">
        <v>1</v>
      </c>
    </row>
    <row r="17" spans="1:2" x14ac:dyDescent="0.2">
      <c r="A17" s="11" t="s">
        <v>70</v>
      </c>
      <c r="B17" s="12">
        <v>0</v>
      </c>
    </row>
    <row r="18" spans="1:2" x14ac:dyDescent="0.2">
      <c r="A18" s="11" t="s">
        <v>71</v>
      </c>
      <c r="B18" s="12">
        <v>1</v>
      </c>
    </row>
    <row r="19" spans="1:2" x14ac:dyDescent="0.2">
      <c r="A19" s="11" t="s">
        <v>84</v>
      </c>
      <c r="B19" s="12">
        <v>1</v>
      </c>
    </row>
    <row r="20" spans="1:2" x14ac:dyDescent="0.2">
      <c r="A20" s="11" t="s">
        <v>58</v>
      </c>
      <c r="B20" s="12">
        <v>0</v>
      </c>
    </row>
    <row r="21" spans="1:2" x14ac:dyDescent="0.2">
      <c r="A21" s="11" t="s">
        <v>15</v>
      </c>
      <c r="B21" s="12">
        <v>1</v>
      </c>
    </row>
    <row r="22" spans="1:2" x14ac:dyDescent="0.2">
      <c r="A22" s="11" t="s">
        <v>85</v>
      </c>
      <c r="B22" s="12">
        <v>1</v>
      </c>
    </row>
    <row r="23" spans="1:2" x14ac:dyDescent="0.2">
      <c r="A23" s="11" t="s">
        <v>53</v>
      </c>
      <c r="B23" s="12">
        <v>1</v>
      </c>
    </row>
    <row r="24" spans="1:2" x14ac:dyDescent="0.2">
      <c r="A24" s="11" t="s">
        <v>81</v>
      </c>
      <c r="B24" s="12">
        <v>0</v>
      </c>
    </row>
    <row r="25" spans="1:2" x14ac:dyDescent="0.2">
      <c r="A25" s="11" t="s">
        <v>16</v>
      </c>
      <c r="B25" s="12">
        <v>0</v>
      </c>
    </row>
    <row r="26" spans="1:2" x14ac:dyDescent="0.2">
      <c r="A26" s="11" t="s">
        <v>50</v>
      </c>
      <c r="B26" s="12">
        <v>1</v>
      </c>
    </row>
    <row r="27" spans="1:2" x14ac:dyDescent="0.2">
      <c r="A27" s="11" t="s">
        <v>61</v>
      </c>
      <c r="B27" s="12">
        <v>1</v>
      </c>
    </row>
    <row r="28" spans="1:2" x14ac:dyDescent="0.2">
      <c r="A28" s="11" t="s">
        <v>72</v>
      </c>
      <c r="B28" s="12">
        <v>0</v>
      </c>
    </row>
    <row r="29" spans="1:2" x14ac:dyDescent="0.2">
      <c r="A29" s="11" t="s">
        <v>17</v>
      </c>
      <c r="B29" s="12">
        <v>1</v>
      </c>
    </row>
    <row r="30" spans="1:2" x14ac:dyDescent="0.2">
      <c r="A30" s="11" t="s">
        <v>86</v>
      </c>
      <c r="B30" s="12">
        <v>1</v>
      </c>
    </row>
    <row r="31" spans="1:2" x14ac:dyDescent="0.2">
      <c r="A31" s="11" t="s">
        <v>18</v>
      </c>
      <c r="B31" s="12">
        <v>1</v>
      </c>
    </row>
    <row r="32" spans="1:2" x14ac:dyDescent="0.2">
      <c r="A32" s="11" t="s">
        <v>59</v>
      </c>
      <c r="B32" s="12">
        <v>1</v>
      </c>
    </row>
    <row r="33" spans="1:2" x14ac:dyDescent="0.2">
      <c r="A33" s="11" t="s">
        <v>62</v>
      </c>
      <c r="B33" s="12">
        <v>1</v>
      </c>
    </row>
    <row r="34" spans="1:2" x14ac:dyDescent="0.2">
      <c r="A34" s="11" t="s">
        <v>73</v>
      </c>
      <c r="B34" s="12">
        <v>1</v>
      </c>
    </row>
    <row r="35" spans="1:2" x14ac:dyDescent="0.2">
      <c r="A35" s="11" t="s">
        <v>87</v>
      </c>
      <c r="B35" s="12">
        <v>1</v>
      </c>
    </row>
    <row r="36" spans="1:2" x14ac:dyDescent="0.2">
      <c r="A36" s="11" t="s">
        <v>47</v>
      </c>
      <c r="B36" s="12">
        <v>0</v>
      </c>
    </row>
    <row r="37" spans="1:2" x14ac:dyDescent="0.2">
      <c r="A37" s="11" t="s">
        <v>77</v>
      </c>
      <c r="B37" s="12">
        <v>1</v>
      </c>
    </row>
    <row r="38" spans="1:2" x14ac:dyDescent="0.2">
      <c r="A38" s="11" t="s">
        <v>54</v>
      </c>
      <c r="B38" s="12">
        <v>1</v>
      </c>
    </row>
    <row r="39" spans="1:2" x14ac:dyDescent="0.2">
      <c r="A39" s="11" t="s">
        <v>90</v>
      </c>
      <c r="B39" s="12">
        <v>1</v>
      </c>
    </row>
    <row r="40" spans="1:2" x14ac:dyDescent="0.2">
      <c r="A40" s="11" t="s">
        <v>20</v>
      </c>
      <c r="B40" s="12">
        <v>1</v>
      </c>
    </row>
    <row r="41" spans="1:2" x14ac:dyDescent="0.2">
      <c r="A41" s="11" t="s">
        <v>21</v>
      </c>
      <c r="B41" s="12">
        <v>1</v>
      </c>
    </row>
    <row r="42" spans="1:2" x14ac:dyDescent="0.2">
      <c r="A42" s="11" t="s">
        <v>22</v>
      </c>
      <c r="B42" s="12">
        <v>1</v>
      </c>
    </row>
    <row r="43" spans="1:2" x14ac:dyDescent="0.2">
      <c r="A43" s="17" t="s">
        <v>107</v>
      </c>
      <c r="B43" s="12">
        <v>1</v>
      </c>
    </row>
    <row r="44" spans="1:2" x14ac:dyDescent="0.2">
      <c r="A44" s="11" t="s">
        <v>23</v>
      </c>
      <c r="B44" s="12">
        <v>1</v>
      </c>
    </row>
    <row r="45" spans="1:2" x14ac:dyDescent="0.2">
      <c r="A45" s="11" t="s">
        <v>24</v>
      </c>
      <c r="B45" s="12">
        <v>1</v>
      </c>
    </row>
    <row r="46" spans="1:2" x14ac:dyDescent="0.2">
      <c r="A46" s="11" t="s">
        <v>25</v>
      </c>
      <c r="B46" s="12">
        <v>1</v>
      </c>
    </row>
    <row r="47" spans="1:2" x14ac:dyDescent="0.2">
      <c r="A47" s="11" t="s">
        <v>26</v>
      </c>
      <c r="B47" s="12">
        <v>0</v>
      </c>
    </row>
    <row r="48" spans="1:2" x14ac:dyDescent="0.2">
      <c r="A48" s="11" t="s">
        <v>63</v>
      </c>
      <c r="B48" s="12">
        <v>1</v>
      </c>
    </row>
    <row r="49" spans="1:2" x14ac:dyDescent="0.2">
      <c r="A49" s="11" t="s">
        <v>74</v>
      </c>
      <c r="B49" s="12">
        <v>1</v>
      </c>
    </row>
    <row r="50" spans="1:2" x14ac:dyDescent="0.2">
      <c r="A50" s="11" t="s">
        <v>98</v>
      </c>
      <c r="B50" s="12">
        <v>1</v>
      </c>
    </row>
    <row r="51" spans="1:2" x14ac:dyDescent="0.2">
      <c r="A51" s="11" t="s">
        <v>28</v>
      </c>
      <c r="B51" s="12">
        <v>1</v>
      </c>
    </row>
    <row r="52" spans="1:2" x14ac:dyDescent="0.2">
      <c r="A52" s="11" t="s">
        <v>11</v>
      </c>
      <c r="B52" s="12">
        <v>1</v>
      </c>
    </row>
    <row r="53" spans="1:2" x14ac:dyDescent="0.2">
      <c r="A53" s="11" t="s">
        <v>79</v>
      </c>
      <c r="B53" s="12">
        <v>0</v>
      </c>
    </row>
    <row r="54" spans="1:2" x14ac:dyDescent="0.2">
      <c r="A54" s="11" t="s">
        <v>29</v>
      </c>
      <c r="B54" s="12">
        <v>1</v>
      </c>
    </row>
    <row r="55" spans="1:2" x14ac:dyDescent="0.2">
      <c r="A55" s="11" t="s">
        <v>31</v>
      </c>
      <c r="B55" s="12">
        <v>1</v>
      </c>
    </row>
    <row r="56" spans="1:2" x14ac:dyDescent="0.2">
      <c r="A56" s="11" t="s">
        <v>32</v>
      </c>
      <c r="B56" s="12">
        <v>1</v>
      </c>
    </row>
    <row r="57" spans="1:2" x14ac:dyDescent="0.2">
      <c r="A57" s="11" t="s">
        <v>4</v>
      </c>
      <c r="B57" s="12">
        <v>1</v>
      </c>
    </row>
    <row r="58" spans="1:2" x14ac:dyDescent="0.2">
      <c r="A58" s="16" t="s">
        <v>104</v>
      </c>
      <c r="B58" s="12">
        <v>1</v>
      </c>
    </row>
    <row r="59" spans="1:2" x14ac:dyDescent="0.2">
      <c r="A59" s="11" t="s">
        <v>94</v>
      </c>
      <c r="B59" s="12">
        <v>1</v>
      </c>
    </row>
    <row r="60" spans="1:2" x14ac:dyDescent="0.2">
      <c r="A60" s="11" t="s">
        <v>33</v>
      </c>
      <c r="B60" s="12">
        <v>1</v>
      </c>
    </row>
    <row r="61" spans="1:2" x14ac:dyDescent="0.2">
      <c r="A61" s="11" t="s">
        <v>34</v>
      </c>
      <c r="B61" s="12">
        <v>0</v>
      </c>
    </row>
    <row r="62" spans="1:2" x14ac:dyDescent="0.2">
      <c r="A62" s="11" t="s">
        <v>35</v>
      </c>
      <c r="B62" s="12">
        <v>1</v>
      </c>
    </row>
    <row r="63" spans="1:2" x14ac:dyDescent="0.2">
      <c r="A63" s="11" t="s">
        <v>101</v>
      </c>
      <c r="B63" s="12">
        <v>1</v>
      </c>
    </row>
    <row r="64" spans="1:2" x14ac:dyDescent="0.2">
      <c r="A64" s="11" t="s">
        <v>36</v>
      </c>
      <c r="B64" s="12">
        <v>1</v>
      </c>
    </row>
    <row r="65" spans="1:2" x14ac:dyDescent="0.2">
      <c r="A65" s="11" t="s">
        <v>6</v>
      </c>
      <c r="B65" s="12">
        <v>1</v>
      </c>
    </row>
    <row r="66" spans="1:2" x14ac:dyDescent="0.2">
      <c r="A66" s="11" t="s">
        <v>102</v>
      </c>
      <c r="B66" s="12">
        <v>1</v>
      </c>
    </row>
    <row r="67" spans="1:2" x14ac:dyDescent="0.2">
      <c r="A67" s="11" t="s">
        <v>37</v>
      </c>
      <c r="B67" s="12">
        <v>1</v>
      </c>
    </row>
    <row r="68" spans="1:2" x14ac:dyDescent="0.2">
      <c r="A68" s="11" t="s">
        <v>38</v>
      </c>
      <c r="B68" s="12">
        <v>1</v>
      </c>
    </row>
    <row r="69" spans="1:2" x14ac:dyDescent="0.2">
      <c r="A69" s="11" t="s">
        <v>105</v>
      </c>
      <c r="B69" s="12">
        <v>1</v>
      </c>
    </row>
    <row r="70" spans="1:2" x14ac:dyDescent="0.2">
      <c r="A70" s="11" t="s">
        <v>75</v>
      </c>
      <c r="B70" s="12">
        <v>0</v>
      </c>
    </row>
    <row r="71" spans="1:2" x14ac:dyDescent="0.2">
      <c r="A71" s="16" t="s">
        <v>108</v>
      </c>
      <c r="B71" s="12">
        <v>1</v>
      </c>
    </row>
    <row r="72" spans="1:2" x14ac:dyDescent="0.2">
      <c r="A72" s="11" t="s">
        <v>39</v>
      </c>
      <c r="B72" s="12">
        <v>1</v>
      </c>
    </row>
    <row r="73" spans="1:2" x14ac:dyDescent="0.2">
      <c r="A73" s="11" t="s">
        <v>55</v>
      </c>
      <c r="B73" s="12">
        <v>1</v>
      </c>
    </row>
    <row r="74" spans="1:2" x14ac:dyDescent="0.2">
      <c r="A74" s="11" t="s">
        <v>41</v>
      </c>
      <c r="B74" s="12">
        <v>1</v>
      </c>
    </row>
    <row r="75" spans="1:2" x14ac:dyDescent="0.2">
      <c r="A75" s="11" t="s">
        <v>64</v>
      </c>
      <c r="B75" s="12">
        <v>0</v>
      </c>
    </row>
    <row r="76" spans="1:2" x14ac:dyDescent="0.2">
      <c r="A76" s="11" t="s">
        <v>93</v>
      </c>
      <c r="B76" s="12">
        <v>0</v>
      </c>
    </row>
    <row r="77" spans="1:2" x14ac:dyDescent="0.2">
      <c r="A77" s="11" t="s">
        <v>7</v>
      </c>
      <c r="B77" s="12">
        <v>1</v>
      </c>
    </row>
    <row r="78" spans="1:2" x14ac:dyDescent="0.2">
      <c r="A78" s="11" t="s">
        <v>9</v>
      </c>
      <c r="B78" s="12">
        <v>1</v>
      </c>
    </row>
    <row r="79" spans="1:2" x14ac:dyDescent="0.2">
      <c r="A79" s="11" t="s">
        <v>89</v>
      </c>
      <c r="B79" s="12">
        <v>1</v>
      </c>
    </row>
    <row r="80" spans="1:2" x14ac:dyDescent="0.2">
      <c r="A80" s="11" t="s">
        <v>56</v>
      </c>
      <c r="B80" s="12">
        <v>0</v>
      </c>
    </row>
    <row r="81" spans="1:2" x14ac:dyDescent="0.2">
      <c r="A81" s="11" t="s">
        <v>80</v>
      </c>
      <c r="B81" s="12">
        <v>1</v>
      </c>
    </row>
    <row r="82" spans="1:2" x14ac:dyDescent="0.2">
      <c r="A82" s="11" t="s">
        <v>95</v>
      </c>
      <c r="B82" s="12">
        <v>1</v>
      </c>
    </row>
    <row r="83" spans="1:2" x14ac:dyDescent="0.2">
      <c r="A83" s="11" t="s">
        <v>42</v>
      </c>
      <c r="B83" s="12">
        <v>1</v>
      </c>
    </row>
    <row r="84" spans="1:2" x14ac:dyDescent="0.2">
      <c r="A84" s="11" t="s">
        <v>78</v>
      </c>
      <c r="B84" s="12">
        <v>1</v>
      </c>
    </row>
    <row r="85" spans="1:2" x14ac:dyDescent="0.2">
      <c r="A85" s="11" t="s">
        <v>43</v>
      </c>
      <c r="B85" s="12">
        <v>1</v>
      </c>
    </row>
    <row r="86" spans="1:2" x14ac:dyDescent="0.2">
      <c r="A86" s="11" t="s">
        <v>51</v>
      </c>
      <c r="B86" s="12">
        <v>1</v>
      </c>
    </row>
    <row r="87" spans="1:2" x14ac:dyDescent="0.2">
      <c r="A87" s="11" t="s">
        <v>3</v>
      </c>
      <c r="B87" s="12">
        <v>1</v>
      </c>
    </row>
    <row r="88" spans="1:2" x14ac:dyDescent="0.2">
      <c r="A88" s="11" t="s">
        <v>96</v>
      </c>
      <c r="B88" s="12">
        <v>0</v>
      </c>
    </row>
    <row r="89" spans="1:2" x14ac:dyDescent="0.2">
      <c r="A89" s="11" t="s">
        <v>48</v>
      </c>
      <c r="B89" s="12">
        <v>0</v>
      </c>
    </row>
    <row r="90" spans="1:2" x14ac:dyDescent="0.2">
      <c r="A90" s="11" t="s">
        <v>52</v>
      </c>
      <c r="B90" s="12">
        <v>1</v>
      </c>
    </row>
    <row r="91" spans="1:2" x14ac:dyDescent="0.2">
      <c r="A91" s="17" t="s">
        <v>106</v>
      </c>
      <c r="B91" s="12">
        <v>1</v>
      </c>
    </row>
    <row r="92" spans="1:2" x14ac:dyDescent="0.2">
      <c r="A92" s="11" t="s">
        <v>76</v>
      </c>
      <c r="B92" s="12">
        <v>1</v>
      </c>
    </row>
    <row r="93" spans="1:2" x14ac:dyDescent="0.2">
      <c r="A93" s="11" t="s">
        <v>97</v>
      </c>
      <c r="B93" s="12">
        <v>0</v>
      </c>
    </row>
    <row r="94" spans="1:2" x14ac:dyDescent="0.2">
      <c r="A94" s="11" t="s">
        <v>44</v>
      </c>
      <c r="B94" s="12">
        <v>0</v>
      </c>
    </row>
    <row r="95" spans="1:2" x14ac:dyDescent="0.2">
      <c r="A95" s="11" t="s">
        <v>45</v>
      </c>
      <c r="B95" s="12">
        <v>0</v>
      </c>
    </row>
    <row r="96" spans="1:2" x14ac:dyDescent="0.2">
      <c r="A96" s="11" t="s">
        <v>46</v>
      </c>
      <c r="B96" s="12">
        <v>1</v>
      </c>
    </row>
    <row r="97" spans="1:2" x14ac:dyDescent="0.2">
      <c r="A97" s="11" t="s">
        <v>40</v>
      </c>
      <c r="B97" s="12">
        <v>1</v>
      </c>
    </row>
    <row r="98" spans="1:2" x14ac:dyDescent="0.2">
      <c r="A98" s="21" t="s">
        <v>103</v>
      </c>
      <c r="B98" s="12"/>
    </row>
    <row r="99" spans="1:2" x14ac:dyDescent="0.2">
      <c r="A99" s="11" t="s">
        <v>103</v>
      </c>
      <c r="B99" s="12"/>
    </row>
    <row r="100" spans="1:2" x14ac:dyDescent="0.2">
      <c r="A100" s="21" t="s">
        <v>109</v>
      </c>
      <c r="B100" s="12"/>
    </row>
    <row r="101" spans="1:2" x14ac:dyDescent="0.2">
      <c r="A101" s="11" t="s">
        <v>103</v>
      </c>
      <c r="B101" s="12"/>
    </row>
    <row r="102" spans="1:2" x14ac:dyDescent="0.2">
      <c r="A102" s="13" t="s">
        <v>99</v>
      </c>
      <c r="B102" s="14">
        <f>SUM(B2:B101)</f>
        <v>75</v>
      </c>
    </row>
  </sheetData>
  <conditionalFormatting sqref="A2:A91">
    <cfRule type="containsText" dxfId="3" priority="2" operator="containsText" text="Vacant">
      <formula>NOT(ISERROR(SEARCH(("Vacant"),(A2))))</formula>
    </cfRule>
  </conditionalFormatting>
  <conditionalFormatting sqref="A43">
    <cfRule type="containsText" dxfId="2" priority="1" operator="containsText" text="Vacant">
      <formula>NOT(ISERROR(SEARCH(("Vacant"),(A43))))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9824C-CD1E-41EE-8EA9-AB84E2772989}">
  <dimension ref="A1:B69"/>
  <sheetViews>
    <sheetView topLeftCell="A31" workbookViewId="0">
      <selection sqref="A1:B69"/>
    </sheetView>
  </sheetViews>
  <sheetFormatPr defaultRowHeight="12.75" x14ac:dyDescent="0.2"/>
  <cols>
    <col min="1" max="1" width="21.140625" customWidth="1"/>
    <col min="2" max="2" width="12.42578125" customWidth="1"/>
  </cols>
  <sheetData>
    <row r="1" spans="1:2" x14ac:dyDescent="0.2">
      <c r="A1" s="9" t="s">
        <v>0</v>
      </c>
      <c r="B1" s="9" t="s">
        <v>100</v>
      </c>
    </row>
    <row r="2" spans="1:2" x14ac:dyDescent="0.2">
      <c r="A2" t="s">
        <v>12</v>
      </c>
      <c r="B2">
        <v>1</v>
      </c>
    </row>
    <row r="3" spans="1:2" x14ac:dyDescent="0.2">
      <c r="A3" t="s">
        <v>110</v>
      </c>
      <c r="B3">
        <v>0</v>
      </c>
    </row>
    <row r="4" spans="1:2" x14ac:dyDescent="0.2">
      <c r="A4" t="s">
        <v>111</v>
      </c>
      <c r="B4">
        <v>1</v>
      </c>
    </row>
    <row r="5" spans="1:2" x14ac:dyDescent="0.2">
      <c r="A5" t="s">
        <v>112</v>
      </c>
      <c r="B5">
        <v>1</v>
      </c>
    </row>
    <row r="6" spans="1:2" x14ac:dyDescent="0.2">
      <c r="A6" t="s">
        <v>82</v>
      </c>
      <c r="B6">
        <v>1</v>
      </c>
    </row>
    <row r="7" spans="1:2" x14ac:dyDescent="0.2">
      <c r="A7" t="s">
        <v>65</v>
      </c>
      <c r="B7">
        <v>1</v>
      </c>
    </row>
    <row r="8" spans="1:2" x14ac:dyDescent="0.2">
      <c r="A8" t="s">
        <v>113</v>
      </c>
      <c r="B8">
        <v>1</v>
      </c>
    </row>
    <row r="9" spans="1:2" x14ac:dyDescent="0.2">
      <c r="A9" t="s">
        <v>114</v>
      </c>
      <c r="B9">
        <v>1</v>
      </c>
    </row>
    <row r="10" spans="1:2" x14ac:dyDescent="0.2">
      <c r="A10" t="s">
        <v>115</v>
      </c>
      <c r="B10">
        <v>1</v>
      </c>
    </row>
    <row r="11" spans="1:2" x14ac:dyDescent="0.2">
      <c r="A11" t="s">
        <v>69</v>
      </c>
      <c r="B11">
        <v>1</v>
      </c>
    </row>
    <row r="12" spans="1:2" x14ac:dyDescent="0.2">
      <c r="A12" t="s">
        <v>71</v>
      </c>
      <c r="B12">
        <v>0</v>
      </c>
    </row>
    <row r="13" spans="1:2" x14ac:dyDescent="0.2">
      <c r="A13" t="s">
        <v>84</v>
      </c>
      <c r="B13">
        <v>1</v>
      </c>
    </row>
    <row r="14" spans="1:2" x14ac:dyDescent="0.2">
      <c r="A14" t="s">
        <v>15</v>
      </c>
      <c r="B14">
        <v>0</v>
      </c>
    </row>
    <row r="15" spans="1:2" x14ac:dyDescent="0.2">
      <c r="A15" t="s">
        <v>85</v>
      </c>
      <c r="B15">
        <v>1</v>
      </c>
    </row>
    <row r="16" spans="1:2" x14ac:dyDescent="0.2">
      <c r="A16" t="s">
        <v>53</v>
      </c>
      <c r="B16">
        <v>1</v>
      </c>
    </row>
    <row r="17" spans="1:2" x14ac:dyDescent="0.2">
      <c r="A17" t="s">
        <v>116</v>
      </c>
      <c r="B17">
        <v>1</v>
      </c>
    </row>
    <row r="18" spans="1:2" x14ac:dyDescent="0.2">
      <c r="A18" t="s">
        <v>117</v>
      </c>
      <c r="B18">
        <v>1</v>
      </c>
    </row>
    <row r="19" spans="1:2" x14ac:dyDescent="0.2">
      <c r="A19" t="s">
        <v>72</v>
      </c>
      <c r="B19">
        <v>0</v>
      </c>
    </row>
    <row r="20" spans="1:2" x14ac:dyDescent="0.2">
      <c r="A20" t="s">
        <v>17</v>
      </c>
      <c r="B20">
        <v>1</v>
      </c>
    </row>
    <row r="21" spans="1:2" x14ac:dyDescent="0.2">
      <c r="A21" t="s">
        <v>118</v>
      </c>
      <c r="B21">
        <v>1</v>
      </c>
    </row>
    <row r="22" spans="1:2" x14ac:dyDescent="0.2">
      <c r="A22" t="s">
        <v>119</v>
      </c>
      <c r="B22">
        <v>1</v>
      </c>
    </row>
    <row r="23" spans="1:2" x14ac:dyDescent="0.2">
      <c r="A23" t="s">
        <v>120</v>
      </c>
      <c r="B23">
        <v>1</v>
      </c>
    </row>
    <row r="24" spans="1:2" x14ac:dyDescent="0.2">
      <c r="A24" t="s">
        <v>73</v>
      </c>
      <c r="B24">
        <v>0</v>
      </c>
    </row>
    <row r="25" spans="1:2" x14ac:dyDescent="0.2">
      <c r="A25" t="s">
        <v>87</v>
      </c>
      <c r="B25">
        <v>1</v>
      </c>
    </row>
    <row r="26" spans="1:2" x14ac:dyDescent="0.2">
      <c r="A26" t="s">
        <v>121</v>
      </c>
      <c r="B26">
        <v>1</v>
      </c>
    </row>
    <row r="27" spans="1:2" x14ac:dyDescent="0.2">
      <c r="A27" t="s">
        <v>47</v>
      </c>
      <c r="B27">
        <v>1</v>
      </c>
    </row>
    <row r="28" spans="1:2" x14ac:dyDescent="0.2">
      <c r="A28" t="s">
        <v>122</v>
      </c>
      <c r="B28">
        <v>1</v>
      </c>
    </row>
    <row r="29" spans="1:2" x14ac:dyDescent="0.2">
      <c r="A29" t="s">
        <v>90</v>
      </c>
      <c r="B29">
        <v>1</v>
      </c>
    </row>
    <row r="30" spans="1:2" x14ac:dyDescent="0.2">
      <c r="A30" t="s">
        <v>22</v>
      </c>
      <c r="B30">
        <v>1</v>
      </c>
    </row>
    <row r="31" spans="1:2" x14ac:dyDescent="0.2">
      <c r="A31" t="s">
        <v>25</v>
      </c>
      <c r="B31">
        <v>0</v>
      </c>
    </row>
    <row r="32" spans="1:2" x14ac:dyDescent="0.2">
      <c r="A32" t="s">
        <v>123</v>
      </c>
      <c r="B32">
        <v>1</v>
      </c>
    </row>
    <row r="33" spans="1:2" x14ac:dyDescent="0.2">
      <c r="A33" t="s">
        <v>124</v>
      </c>
      <c r="B33">
        <v>1</v>
      </c>
    </row>
    <row r="34" spans="1:2" x14ac:dyDescent="0.2">
      <c r="A34" t="s">
        <v>125</v>
      </c>
      <c r="B34">
        <v>1</v>
      </c>
    </row>
    <row r="35" spans="1:2" x14ac:dyDescent="0.2">
      <c r="A35" t="s">
        <v>11</v>
      </c>
      <c r="B35">
        <v>1</v>
      </c>
    </row>
    <row r="36" spans="1:2" x14ac:dyDescent="0.2">
      <c r="A36" t="s">
        <v>79</v>
      </c>
      <c r="B36">
        <v>1</v>
      </c>
    </row>
    <row r="37" spans="1:2" x14ac:dyDescent="0.2">
      <c r="A37" t="s">
        <v>29</v>
      </c>
      <c r="B37">
        <v>1</v>
      </c>
    </row>
    <row r="38" spans="1:2" x14ac:dyDescent="0.2">
      <c r="A38" t="s">
        <v>31</v>
      </c>
      <c r="B38">
        <v>1</v>
      </c>
    </row>
    <row r="39" spans="1:2" x14ac:dyDescent="0.2">
      <c r="A39" t="s">
        <v>32</v>
      </c>
      <c r="B39">
        <v>1</v>
      </c>
    </row>
    <row r="40" spans="1:2" x14ac:dyDescent="0.2">
      <c r="A40" t="s">
        <v>33</v>
      </c>
      <c r="B40">
        <v>1</v>
      </c>
    </row>
    <row r="41" spans="1:2" x14ac:dyDescent="0.2">
      <c r="A41" t="s">
        <v>126</v>
      </c>
      <c r="B41">
        <v>1</v>
      </c>
    </row>
    <row r="42" spans="1:2" x14ac:dyDescent="0.2">
      <c r="A42" t="s">
        <v>34</v>
      </c>
      <c r="B42">
        <v>1</v>
      </c>
    </row>
    <row r="43" spans="1:2" x14ac:dyDescent="0.2">
      <c r="A43" t="s">
        <v>131</v>
      </c>
      <c r="B43">
        <v>0</v>
      </c>
    </row>
    <row r="44" spans="1:2" x14ac:dyDescent="0.2">
      <c r="A44" t="s">
        <v>127</v>
      </c>
      <c r="B44">
        <v>1</v>
      </c>
    </row>
    <row r="45" spans="1:2" x14ac:dyDescent="0.2">
      <c r="A45" t="s">
        <v>128</v>
      </c>
      <c r="B45">
        <v>0</v>
      </c>
    </row>
    <row r="46" spans="1:2" x14ac:dyDescent="0.2">
      <c r="A46" t="s">
        <v>129</v>
      </c>
      <c r="B46">
        <v>1</v>
      </c>
    </row>
    <row r="47" spans="1:2" x14ac:dyDescent="0.2">
      <c r="A47" t="s">
        <v>6</v>
      </c>
      <c r="B47">
        <v>1</v>
      </c>
    </row>
    <row r="48" spans="1:2" x14ac:dyDescent="0.2">
      <c r="A48" t="s">
        <v>130</v>
      </c>
      <c r="B48">
        <v>1</v>
      </c>
    </row>
    <row r="49" spans="1:2" x14ac:dyDescent="0.2">
      <c r="A49" t="s">
        <v>37</v>
      </c>
      <c r="B49">
        <v>1</v>
      </c>
    </row>
    <row r="50" spans="1:2" x14ac:dyDescent="0.2">
      <c r="A50" t="s">
        <v>132</v>
      </c>
      <c r="B50">
        <v>1</v>
      </c>
    </row>
    <row r="51" spans="1:2" x14ac:dyDescent="0.2">
      <c r="A51" t="s">
        <v>133</v>
      </c>
      <c r="B51">
        <v>1</v>
      </c>
    </row>
    <row r="52" spans="1:2" x14ac:dyDescent="0.2">
      <c r="A52" t="s">
        <v>108</v>
      </c>
      <c r="B52">
        <v>1</v>
      </c>
    </row>
    <row r="53" spans="1:2" x14ac:dyDescent="0.2">
      <c r="A53" t="s">
        <v>55</v>
      </c>
      <c r="B53">
        <v>1</v>
      </c>
    </row>
    <row r="54" spans="1:2" x14ac:dyDescent="0.2">
      <c r="A54" t="s">
        <v>41</v>
      </c>
      <c r="B54">
        <v>1</v>
      </c>
    </row>
    <row r="55" spans="1:2" x14ac:dyDescent="0.2">
      <c r="A55" t="s">
        <v>64</v>
      </c>
      <c r="B55">
        <v>1</v>
      </c>
    </row>
    <row r="56" spans="1:2" x14ac:dyDescent="0.2">
      <c r="A56" t="s">
        <v>134</v>
      </c>
      <c r="B56">
        <v>1</v>
      </c>
    </row>
    <row r="57" spans="1:2" x14ac:dyDescent="0.2">
      <c r="A57" t="s">
        <v>7</v>
      </c>
      <c r="B57">
        <v>1</v>
      </c>
    </row>
    <row r="58" spans="1:2" x14ac:dyDescent="0.2">
      <c r="A58" t="s">
        <v>135</v>
      </c>
      <c r="B58">
        <v>0</v>
      </c>
    </row>
    <row r="59" spans="1:2" x14ac:dyDescent="0.2">
      <c r="A59" t="s">
        <v>42</v>
      </c>
      <c r="B59">
        <v>1</v>
      </c>
    </row>
    <row r="60" spans="1:2" x14ac:dyDescent="0.2">
      <c r="A60" t="s">
        <v>51</v>
      </c>
      <c r="B60">
        <v>1</v>
      </c>
    </row>
    <row r="61" spans="1:2" x14ac:dyDescent="0.2">
      <c r="A61" t="s">
        <v>136</v>
      </c>
      <c r="B61">
        <v>1</v>
      </c>
    </row>
    <row r="62" spans="1:2" x14ac:dyDescent="0.2">
      <c r="A62" t="s">
        <v>137</v>
      </c>
      <c r="B62">
        <v>1</v>
      </c>
    </row>
    <row r="63" spans="1:2" x14ac:dyDescent="0.2">
      <c r="A63" t="s">
        <v>52</v>
      </c>
      <c r="B63">
        <v>1</v>
      </c>
    </row>
    <row r="64" spans="1:2" x14ac:dyDescent="0.2">
      <c r="A64" t="s">
        <v>106</v>
      </c>
      <c r="B64">
        <v>0</v>
      </c>
    </row>
    <row r="65" spans="1:2" x14ac:dyDescent="0.2">
      <c r="A65" t="s">
        <v>138</v>
      </c>
      <c r="B65">
        <v>1</v>
      </c>
    </row>
    <row r="66" spans="1:2" x14ac:dyDescent="0.2">
      <c r="A66" t="s">
        <v>139</v>
      </c>
      <c r="B66">
        <v>1</v>
      </c>
    </row>
    <row r="67" spans="1:2" x14ac:dyDescent="0.2">
      <c r="A67" t="s">
        <v>140</v>
      </c>
      <c r="B67">
        <v>1</v>
      </c>
    </row>
    <row r="68" spans="1:2" x14ac:dyDescent="0.2">
      <c r="A68" t="s">
        <v>141</v>
      </c>
      <c r="B68">
        <v>1</v>
      </c>
    </row>
    <row r="69" spans="1:2" x14ac:dyDescent="0.2">
      <c r="A69" s="33" t="s">
        <v>99</v>
      </c>
      <c r="B69">
        <f>SUM(B2:B68)</f>
        <v>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59520-751E-4F30-9489-37D14201F4E6}">
  <dimension ref="A1:B69"/>
  <sheetViews>
    <sheetView tabSelected="1" workbookViewId="0">
      <selection activeCell="B30" sqref="B30"/>
    </sheetView>
  </sheetViews>
  <sheetFormatPr defaultRowHeight="12.75" x14ac:dyDescent="0.2"/>
  <cols>
    <col min="1" max="1" width="21.42578125" customWidth="1"/>
  </cols>
  <sheetData>
    <row r="1" spans="1:2" x14ac:dyDescent="0.2">
      <c r="A1" s="9" t="s">
        <v>0</v>
      </c>
      <c r="B1" s="9" t="s">
        <v>100</v>
      </c>
    </row>
    <row r="2" spans="1:2" x14ac:dyDescent="0.2">
      <c r="A2" t="s">
        <v>12</v>
      </c>
      <c r="B2">
        <v>1</v>
      </c>
    </row>
    <row r="3" spans="1:2" x14ac:dyDescent="0.2">
      <c r="A3" t="s">
        <v>110</v>
      </c>
      <c r="B3">
        <v>1</v>
      </c>
    </row>
    <row r="4" spans="1:2" x14ac:dyDescent="0.2">
      <c r="A4" t="s">
        <v>111</v>
      </c>
      <c r="B4">
        <v>1</v>
      </c>
    </row>
    <row r="5" spans="1:2" x14ac:dyDescent="0.2">
      <c r="A5" t="s">
        <v>112</v>
      </c>
      <c r="B5">
        <v>1</v>
      </c>
    </row>
    <row r="6" spans="1:2" x14ac:dyDescent="0.2">
      <c r="A6" t="s">
        <v>82</v>
      </c>
      <c r="B6">
        <v>1</v>
      </c>
    </row>
    <row r="7" spans="1:2" x14ac:dyDescent="0.2">
      <c r="A7" t="s">
        <v>65</v>
      </c>
      <c r="B7">
        <v>1</v>
      </c>
    </row>
    <row r="8" spans="1:2" x14ac:dyDescent="0.2">
      <c r="A8" t="s">
        <v>113</v>
      </c>
      <c r="B8">
        <v>1</v>
      </c>
    </row>
    <row r="9" spans="1:2" x14ac:dyDescent="0.2">
      <c r="A9" t="s">
        <v>114</v>
      </c>
      <c r="B9">
        <v>1</v>
      </c>
    </row>
    <row r="10" spans="1:2" x14ac:dyDescent="0.2">
      <c r="A10" t="s">
        <v>115</v>
      </c>
      <c r="B10">
        <v>1</v>
      </c>
    </row>
    <row r="11" spans="1:2" x14ac:dyDescent="0.2">
      <c r="A11" t="s">
        <v>69</v>
      </c>
      <c r="B11">
        <v>1</v>
      </c>
    </row>
    <row r="12" spans="1:2" x14ac:dyDescent="0.2">
      <c r="A12" t="s">
        <v>71</v>
      </c>
      <c r="B12">
        <v>0</v>
      </c>
    </row>
    <row r="13" spans="1:2" x14ac:dyDescent="0.2">
      <c r="A13" t="s">
        <v>84</v>
      </c>
      <c r="B13">
        <v>1</v>
      </c>
    </row>
    <row r="14" spans="1:2" x14ac:dyDescent="0.2">
      <c r="A14" t="s">
        <v>15</v>
      </c>
      <c r="B14">
        <v>0</v>
      </c>
    </row>
    <row r="15" spans="1:2" x14ac:dyDescent="0.2">
      <c r="A15" t="s">
        <v>85</v>
      </c>
      <c r="B15">
        <v>1</v>
      </c>
    </row>
    <row r="16" spans="1:2" x14ac:dyDescent="0.2">
      <c r="A16" t="s">
        <v>53</v>
      </c>
      <c r="B16">
        <v>1</v>
      </c>
    </row>
    <row r="17" spans="1:2" x14ac:dyDescent="0.2">
      <c r="A17" t="s">
        <v>116</v>
      </c>
      <c r="B17">
        <v>1</v>
      </c>
    </row>
    <row r="18" spans="1:2" x14ac:dyDescent="0.2">
      <c r="A18" t="s">
        <v>117</v>
      </c>
      <c r="B18">
        <v>1</v>
      </c>
    </row>
    <row r="19" spans="1:2" x14ac:dyDescent="0.2">
      <c r="A19" t="s">
        <v>72</v>
      </c>
      <c r="B19">
        <v>0</v>
      </c>
    </row>
    <row r="20" spans="1:2" x14ac:dyDescent="0.2">
      <c r="A20" t="s">
        <v>17</v>
      </c>
      <c r="B20">
        <v>1</v>
      </c>
    </row>
    <row r="21" spans="1:2" x14ac:dyDescent="0.2">
      <c r="A21" t="s">
        <v>118</v>
      </c>
      <c r="B21">
        <v>1</v>
      </c>
    </row>
    <row r="22" spans="1:2" x14ac:dyDescent="0.2">
      <c r="A22" t="s">
        <v>119</v>
      </c>
      <c r="B22">
        <v>1</v>
      </c>
    </row>
    <row r="23" spans="1:2" x14ac:dyDescent="0.2">
      <c r="A23" t="s">
        <v>120</v>
      </c>
      <c r="B23">
        <v>1</v>
      </c>
    </row>
    <row r="24" spans="1:2" x14ac:dyDescent="0.2">
      <c r="A24" t="s">
        <v>73</v>
      </c>
      <c r="B24">
        <v>0</v>
      </c>
    </row>
    <row r="25" spans="1:2" x14ac:dyDescent="0.2">
      <c r="A25" t="s">
        <v>87</v>
      </c>
      <c r="B25">
        <v>1</v>
      </c>
    </row>
    <row r="26" spans="1:2" x14ac:dyDescent="0.2">
      <c r="A26" t="s">
        <v>121</v>
      </c>
      <c r="B26">
        <v>1</v>
      </c>
    </row>
    <row r="27" spans="1:2" x14ac:dyDescent="0.2">
      <c r="A27" t="s">
        <v>47</v>
      </c>
      <c r="B27">
        <v>1</v>
      </c>
    </row>
    <row r="28" spans="1:2" x14ac:dyDescent="0.2">
      <c r="A28" t="s">
        <v>122</v>
      </c>
      <c r="B28">
        <v>1</v>
      </c>
    </row>
    <row r="29" spans="1:2" x14ac:dyDescent="0.2">
      <c r="A29" t="s">
        <v>90</v>
      </c>
      <c r="B29">
        <v>1</v>
      </c>
    </row>
    <row r="30" spans="1:2" x14ac:dyDescent="0.2">
      <c r="A30" t="s">
        <v>22</v>
      </c>
      <c r="B30">
        <v>1</v>
      </c>
    </row>
    <row r="31" spans="1:2" x14ac:dyDescent="0.2">
      <c r="A31" t="s">
        <v>25</v>
      </c>
      <c r="B31">
        <v>0</v>
      </c>
    </row>
    <row r="32" spans="1:2" x14ac:dyDescent="0.2">
      <c r="A32" t="s">
        <v>123</v>
      </c>
      <c r="B32">
        <v>1</v>
      </c>
    </row>
    <row r="33" spans="1:2" x14ac:dyDescent="0.2">
      <c r="A33" t="s">
        <v>124</v>
      </c>
      <c r="B33">
        <v>1</v>
      </c>
    </row>
    <row r="34" spans="1:2" x14ac:dyDescent="0.2">
      <c r="A34" t="s">
        <v>125</v>
      </c>
      <c r="B34">
        <v>1</v>
      </c>
    </row>
    <row r="35" spans="1:2" x14ac:dyDescent="0.2">
      <c r="A35" t="s">
        <v>11</v>
      </c>
      <c r="B35">
        <v>0</v>
      </c>
    </row>
    <row r="36" spans="1:2" x14ac:dyDescent="0.2">
      <c r="A36" t="s">
        <v>79</v>
      </c>
      <c r="B36">
        <v>1</v>
      </c>
    </row>
    <row r="37" spans="1:2" x14ac:dyDescent="0.2">
      <c r="A37" t="s">
        <v>29</v>
      </c>
      <c r="B37">
        <v>1</v>
      </c>
    </row>
    <row r="38" spans="1:2" x14ac:dyDescent="0.2">
      <c r="A38" t="s">
        <v>31</v>
      </c>
      <c r="B38">
        <v>1</v>
      </c>
    </row>
    <row r="39" spans="1:2" x14ac:dyDescent="0.2">
      <c r="A39" t="s">
        <v>32</v>
      </c>
      <c r="B39">
        <v>1</v>
      </c>
    </row>
    <row r="40" spans="1:2" x14ac:dyDescent="0.2">
      <c r="A40" t="s">
        <v>33</v>
      </c>
      <c r="B40">
        <v>1</v>
      </c>
    </row>
    <row r="41" spans="1:2" x14ac:dyDescent="0.2">
      <c r="A41" t="s">
        <v>126</v>
      </c>
      <c r="B41">
        <v>1</v>
      </c>
    </row>
    <row r="42" spans="1:2" x14ac:dyDescent="0.2">
      <c r="A42" t="s">
        <v>34</v>
      </c>
      <c r="B42">
        <v>1</v>
      </c>
    </row>
    <row r="43" spans="1:2" x14ac:dyDescent="0.2">
      <c r="A43" t="s">
        <v>131</v>
      </c>
      <c r="B43">
        <v>1</v>
      </c>
    </row>
    <row r="44" spans="1:2" x14ac:dyDescent="0.2">
      <c r="A44" t="s">
        <v>127</v>
      </c>
      <c r="B44">
        <v>0</v>
      </c>
    </row>
    <row r="45" spans="1:2" x14ac:dyDescent="0.2">
      <c r="A45" t="s">
        <v>128</v>
      </c>
      <c r="B45">
        <v>0</v>
      </c>
    </row>
    <row r="46" spans="1:2" x14ac:dyDescent="0.2">
      <c r="A46" t="s">
        <v>129</v>
      </c>
      <c r="B46">
        <v>1</v>
      </c>
    </row>
    <row r="47" spans="1:2" x14ac:dyDescent="0.2">
      <c r="A47" t="s">
        <v>6</v>
      </c>
      <c r="B47">
        <v>1</v>
      </c>
    </row>
    <row r="48" spans="1:2" x14ac:dyDescent="0.2">
      <c r="A48" t="s">
        <v>130</v>
      </c>
      <c r="B48">
        <v>1</v>
      </c>
    </row>
    <row r="49" spans="1:2" x14ac:dyDescent="0.2">
      <c r="A49" t="s">
        <v>37</v>
      </c>
      <c r="B49">
        <v>1</v>
      </c>
    </row>
    <row r="50" spans="1:2" x14ac:dyDescent="0.2">
      <c r="A50" t="s">
        <v>132</v>
      </c>
      <c r="B50">
        <v>1</v>
      </c>
    </row>
    <row r="51" spans="1:2" x14ac:dyDescent="0.2">
      <c r="A51" t="s">
        <v>133</v>
      </c>
      <c r="B51">
        <v>1</v>
      </c>
    </row>
    <row r="52" spans="1:2" x14ac:dyDescent="0.2">
      <c r="A52" t="s">
        <v>108</v>
      </c>
      <c r="B52">
        <v>1</v>
      </c>
    </row>
    <row r="53" spans="1:2" x14ac:dyDescent="0.2">
      <c r="A53" t="s">
        <v>55</v>
      </c>
      <c r="B53">
        <v>1</v>
      </c>
    </row>
    <row r="54" spans="1:2" x14ac:dyDescent="0.2">
      <c r="A54" t="s">
        <v>41</v>
      </c>
      <c r="B54">
        <v>1</v>
      </c>
    </row>
    <row r="55" spans="1:2" x14ac:dyDescent="0.2">
      <c r="A55" t="s">
        <v>64</v>
      </c>
      <c r="B55">
        <v>0</v>
      </c>
    </row>
    <row r="56" spans="1:2" x14ac:dyDescent="0.2">
      <c r="A56" t="s">
        <v>134</v>
      </c>
      <c r="B56">
        <v>1</v>
      </c>
    </row>
    <row r="57" spans="1:2" x14ac:dyDescent="0.2">
      <c r="A57" t="s">
        <v>7</v>
      </c>
      <c r="B57">
        <v>1</v>
      </c>
    </row>
    <row r="58" spans="1:2" x14ac:dyDescent="0.2">
      <c r="A58" t="s">
        <v>135</v>
      </c>
      <c r="B58">
        <v>0</v>
      </c>
    </row>
    <row r="59" spans="1:2" x14ac:dyDescent="0.2">
      <c r="A59" t="s">
        <v>42</v>
      </c>
      <c r="B59">
        <v>1</v>
      </c>
    </row>
    <row r="60" spans="1:2" x14ac:dyDescent="0.2">
      <c r="A60" t="s">
        <v>51</v>
      </c>
      <c r="B60">
        <v>1</v>
      </c>
    </row>
    <row r="61" spans="1:2" x14ac:dyDescent="0.2">
      <c r="A61" t="s">
        <v>136</v>
      </c>
      <c r="B61">
        <v>1</v>
      </c>
    </row>
    <row r="62" spans="1:2" x14ac:dyDescent="0.2">
      <c r="A62" t="s">
        <v>137</v>
      </c>
      <c r="B62">
        <v>1</v>
      </c>
    </row>
    <row r="63" spans="1:2" x14ac:dyDescent="0.2">
      <c r="A63" t="s">
        <v>52</v>
      </c>
      <c r="B63">
        <v>1</v>
      </c>
    </row>
    <row r="64" spans="1:2" x14ac:dyDescent="0.2">
      <c r="A64" t="s">
        <v>106</v>
      </c>
      <c r="B64">
        <v>0</v>
      </c>
    </row>
    <row r="65" spans="1:2" x14ac:dyDescent="0.2">
      <c r="A65" t="s">
        <v>138</v>
      </c>
      <c r="B65">
        <v>1</v>
      </c>
    </row>
    <row r="66" spans="1:2" x14ac:dyDescent="0.2">
      <c r="A66" t="s">
        <v>139</v>
      </c>
      <c r="B66">
        <v>1</v>
      </c>
    </row>
    <row r="67" spans="1:2" x14ac:dyDescent="0.2">
      <c r="A67" t="s">
        <v>140</v>
      </c>
      <c r="B67">
        <v>1</v>
      </c>
    </row>
    <row r="68" spans="1:2" x14ac:dyDescent="0.2">
      <c r="A68" t="s">
        <v>141</v>
      </c>
      <c r="B68">
        <v>1</v>
      </c>
    </row>
    <row r="69" spans="1:2" x14ac:dyDescent="0.2">
      <c r="A69" s="33" t="s">
        <v>99</v>
      </c>
      <c r="B69">
        <f>SUM(B2:B68)</f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33</vt:lpstr>
      <vt:lpstr>310</vt:lpstr>
      <vt:lpstr>324</vt:lpstr>
      <vt:lpstr>331</vt:lpstr>
      <vt:lpstr>47</vt:lpstr>
      <vt:lpstr>414</vt:lpstr>
      <vt:lpstr>421</vt:lpstr>
      <vt:lpstr>519</vt:lpstr>
      <vt:lpstr>526</vt:lpstr>
      <vt:lpstr>UPDATED ROSTER</vt:lpstr>
      <vt:lpstr>Committee Members</vt:lpstr>
      <vt:lpstr>Open Seats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Senate Secretary 01 - Gabriella Rackard</dc:creator>
  <cp:lastModifiedBy>Senate Secretary 01 - Gabriella Rackard</cp:lastModifiedBy>
  <dcterms:created xsi:type="dcterms:W3CDTF">2026-05-29T18:04:17Z</dcterms:created>
  <dcterms:modified xsi:type="dcterms:W3CDTF">2026-05-29T18:20:24Z</dcterms:modified>
</cp:coreProperties>
</file>